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易择\儋州\儋州妇幼\2021编外\护士笔试\"/>
    </mc:Choice>
  </mc:AlternateContent>
  <xr:revisionPtr revIDLastSave="0" documentId="8_{5B3A1BC9-849B-4CFD-AA39-5D33377C0ED1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3081_60e54323c5f03" sheetId="1" r:id="rId1"/>
  </sheets>
  <definedNames>
    <definedName name="_xlnm._FilterDatabase" localSheetId="0" hidden="1">'3081_60e54323c5f03'!$A$1:$F$524</definedName>
  </definedNames>
  <calcPr calcId="191029"/>
</workbook>
</file>

<file path=xl/calcChain.xml><?xml version="1.0" encoding="utf-8"?>
<calcChain xmlns="http://schemas.openxmlformats.org/spreadsheetml/2006/main">
  <c r="D523" i="1" l="1"/>
  <c r="C523" i="1"/>
  <c r="B523" i="1"/>
  <c r="D522" i="1"/>
  <c r="C522" i="1"/>
  <c r="B522" i="1"/>
  <c r="D521" i="1"/>
  <c r="C521" i="1"/>
  <c r="B521" i="1"/>
  <c r="D520" i="1"/>
  <c r="C520" i="1"/>
  <c r="B520" i="1"/>
  <c r="D519" i="1"/>
  <c r="C519" i="1"/>
  <c r="B519" i="1"/>
  <c r="D518" i="1"/>
  <c r="C518" i="1"/>
  <c r="B518" i="1"/>
  <c r="D517" i="1"/>
  <c r="C517" i="1"/>
  <c r="B517" i="1"/>
  <c r="D516" i="1"/>
  <c r="C516" i="1"/>
  <c r="B516" i="1"/>
  <c r="D515" i="1"/>
  <c r="C515" i="1"/>
  <c r="B515" i="1"/>
  <c r="D514" i="1"/>
  <c r="C514" i="1"/>
  <c r="B514" i="1"/>
  <c r="D513" i="1"/>
  <c r="C513" i="1"/>
  <c r="B513" i="1"/>
  <c r="D512" i="1"/>
  <c r="C512" i="1"/>
  <c r="B512" i="1"/>
  <c r="D511" i="1"/>
  <c r="C511" i="1"/>
  <c r="B511" i="1"/>
  <c r="D510" i="1"/>
  <c r="C510" i="1"/>
  <c r="B510" i="1"/>
  <c r="D509" i="1"/>
  <c r="C509" i="1"/>
  <c r="B509" i="1"/>
  <c r="D508" i="1"/>
  <c r="C508" i="1"/>
  <c r="B508" i="1"/>
  <c r="D507" i="1"/>
  <c r="C507" i="1"/>
  <c r="B507" i="1"/>
  <c r="D506" i="1"/>
  <c r="C506" i="1"/>
  <c r="B506" i="1"/>
  <c r="D505" i="1"/>
  <c r="C505" i="1"/>
  <c r="B505" i="1"/>
  <c r="D504" i="1"/>
  <c r="C504" i="1"/>
  <c r="B504" i="1"/>
  <c r="D503" i="1"/>
  <c r="C503" i="1"/>
  <c r="B503" i="1"/>
  <c r="D502" i="1"/>
  <c r="C502" i="1"/>
  <c r="B502" i="1"/>
  <c r="D501" i="1"/>
  <c r="C501" i="1"/>
  <c r="B501" i="1"/>
  <c r="D500" i="1"/>
  <c r="C500" i="1"/>
  <c r="B500" i="1"/>
  <c r="D499" i="1"/>
  <c r="C499" i="1"/>
  <c r="B499" i="1"/>
  <c r="D498" i="1"/>
  <c r="C498" i="1"/>
  <c r="B498" i="1"/>
  <c r="D497" i="1"/>
  <c r="C497" i="1"/>
  <c r="B497" i="1"/>
  <c r="D496" i="1"/>
  <c r="C496" i="1"/>
  <c r="B496" i="1"/>
  <c r="D495" i="1"/>
  <c r="C495" i="1"/>
  <c r="B495" i="1"/>
  <c r="D494" i="1"/>
  <c r="C494" i="1"/>
  <c r="B494" i="1"/>
  <c r="D493" i="1"/>
  <c r="C493" i="1"/>
  <c r="B493" i="1"/>
  <c r="D492" i="1"/>
  <c r="C492" i="1"/>
  <c r="B492" i="1"/>
  <c r="D491" i="1"/>
  <c r="C491" i="1"/>
  <c r="B491" i="1"/>
  <c r="D490" i="1"/>
  <c r="C490" i="1"/>
  <c r="B490" i="1"/>
  <c r="D489" i="1"/>
  <c r="C489" i="1"/>
  <c r="B489" i="1"/>
  <c r="D488" i="1"/>
  <c r="C488" i="1"/>
  <c r="B488" i="1"/>
  <c r="D487" i="1"/>
  <c r="C487" i="1"/>
  <c r="B487" i="1"/>
  <c r="D486" i="1"/>
  <c r="C486" i="1"/>
  <c r="B486" i="1"/>
  <c r="D485" i="1"/>
  <c r="C485" i="1"/>
  <c r="B485" i="1"/>
  <c r="D484" i="1"/>
  <c r="C484" i="1"/>
  <c r="B484" i="1"/>
  <c r="D483" i="1"/>
  <c r="C483" i="1"/>
  <c r="B483" i="1"/>
  <c r="D482" i="1"/>
  <c r="C482" i="1"/>
  <c r="B482" i="1"/>
  <c r="D481" i="1"/>
  <c r="C481" i="1"/>
  <c r="B481" i="1"/>
  <c r="D480" i="1"/>
  <c r="C480" i="1"/>
  <c r="B480" i="1"/>
  <c r="D479" i="1"/>
  <c r="C479" i="1"/>
  <c r="B479" i="1"/>
  <c r="D478" i="1"/>
  <c r="C478" i="1"/>
  <c r="B478" i="1"/>
  <c r="D477" i="1"/>
  <c r="C477" i="1"/>
  <c r="B477" i="1"/>
  <c r="D476" i="1"/>
  <c r="C476" i="1"/>
  <c r="B476" i="1"/>
  <c r="D475" i="1"/>
  <c r="C475" i="1"/>
  <c r="B475" i="1"/>
  <c r="D474" i="1"/>
  <c r="C474" i="1"/>
  <c r="B474" i="1"/>
  <c r="D473" i="1"/>
  <c r="C473" i="1"/>
  <c r="B473" i="1"/>
  <c r="D472" i="1"/>
  <c r="C472" i="1"/>
  <c r="B472" i="1"/>
  <c r="D471" i="1"/>
  <c r="C471" i="1"/>
  <c r="B471" i="1"/>
  <c r="D470" i="1"/>
  <c r="C470" i="1"/>
  <c r="B470" i="1"/>
  <c r="D469" i="1"/>
  <c r="C469" i="1"/>
  <c r="B469" i="1"/>
  <c r="D468" i="1"/>
  <c r="C468" i="1"/>
  <c r="B468" i="1"/>
  <c r="D467" i="1"/>
  <c r="C467" i="1"/>
  <c r="B467" i="1"/>
  <c r="D466" i="1"/>
  <c r="C466" i="1"/>
  <c r="B466" i="1"/>
  <c r="D465" i="1"/>
  <c r="C465" i="1"/>
  <c r="B465" i="1"/>
  <c r="D464" i="1"/>
  <c r="C464" i="1"/>
  <c r="B464" i="1"/>
  <c r="D463" i="1"/>
  <c r="C463" i="1"/>
  <c r="B463" i="1"/>
  <c r="D462" i="1"/>
  <c r="C462" i="1"/>
  <c r="B462" i="1"/>
  <c r="D461" i="1"/>
  <c r="C461" i="1"/>
  <c r="B461" i="1"/>
  <c r="D460" i="1"/>
  <c r="C460" i="1"/>
  <c r="B460" i="1"/>
  <c r="D459" i="1"/>
  <c r="C459" i="1"/>
  <c r="B459" i="1"/>
  <c r="D458" i="1"/>
  <c r="C458" i="1"/>
  <c r="B458" i="1"/>
  <c r="D457" i="1"/>
  <c r="C457" i="1"/>
  <c r="B457" i="1"/>
  <c r="D456" i="1"/>
  <c r="C456" i="1"/>
  <c r="B456" i="1"/>
  <c r="D455" i="1"/>
  <c r="C455" i="1"/>
  <c r="B455" i="1"/>
  <c r="D454" i="1"/>
  <c r="C454" i="1"/>
  <c r="B454" i="1"/>
  <c r="D453" i="1"/>
  <c r="C453" i="1"/>
  <c r="B453" i="1"/>
  <c r="D452" i="1"/>
  <c r="C452" i="1"/>
  <c r="B452" i="1"/>
  <c r="D451" i="1"/>
  <c r="C451" i="1"/>
  <c r="B451" i="1"/>
  <c r="D450" i="1"/>
  <c r="C450" i="1"/>
  <c r="B450" i="1"/>
  <c r="D449" i="1"/>
  <c r="C449" i="1"/>
  <c r="B449" i="1"/>
  <c r="D448" i="1"/>
  <c r="C448" i="1"/>
  <c r="B448" i="1"/>
  <c r="D447" i="1"/>
  <c r="C447" i="1"/>
  <c r="B447" i="1"/>
  <c r="D446" i="1"/>
  <c r="C446" i="1"/>
  <c r="B446" i="1"/>
  <c r="D445" i="1"/>
  <c r="C445" i="1"/>
  <c r="B445" i="1"/>
  <c r="D444" i="1"/>
  <c r="C444" i="1"/>
  <c r="B444" i="1"/>
  <c r="D443" i="1"/>
  <c r="C443" i="1"/>
  <c r="B443" i="1"/>
  <c r="D442" i="1"/>
  <c r="C442" i="1"/>
  <c r="B442" i="1"/>
  <c r="D441" i="1"/>
  <c r="C441" i="1"/>
  <c r="B441" i="1"/>
  <c r="D440" i="1"/>
  <c r="C440" i="1"/>
  <c r="B440" i="1"/>
  <c r="D439" i="1"/>
  <c r="C439" i="1"/>
  <c r="B439" i="1"/>
  <c r="D438" i="1"/>
  <c r="C438" i="1"/>
  <c r="B438" i="1"/>
  <c r="D437" i="1"/>
  <c r="C437" i="1"/>
  <c r="B437" i="1"/>
  <c r="D436" i="1"/>
  <c r="C436" i="1"/>
  <c r="B436" i="1"/>
  <c r="D435" i="1"/>
  <c r="C435" i="1"/>
  <c r="B435" i="1"/>
  <c r="D434" i="1"/>
  <c r="C434" i="1"/>
  <c r="B434" i="1"/>
  <c r="D433" i="1"/>
  <c r="C433" i="1"/>
  <c r="B433" i="1"/>
  <c r="D432" i="1"/>
  <c r="C432" i="1"/>
  <c r="B432" i="1"/>
  <c r="D431" i="1"/>
  <c r="C431" i="1"/>
  <c r="B431" i="1"/>
  <c r="D430" i="1"/>
  <c r="C430" i="1"/>
  <c r="B430" i="1"/>
  <c r="D429" i="1"/>
  <c r="C429" i="1"/>
  <c r="B429" i="1"/>
  <c r="D428" i="1"/>
  <c r="C428" i="1"/>
  <c r="B428" i="1"/>
  <c r="D427" i="1"/>
  <c r="C427" i="1"/>
  <c r="B427" i="1"/>
  <c r="D426" i="1"/>
  <c r="C426" i="1"/>
  <c r="B426" i="1"/>
  <c r="D425" i="1"/>
  <c r="C425" i="1"/>
  <c r="B425" i="1"/>
  <c r="D424" i="1"/>
  <c r="C424" i="1"/>
  <c r="B424" i="1"/>
  <c r="D423" i="1"/>
  <c r="C423" i="1"/>
  <c r="B423" i="1"/>
  <c r="D422" i="1"/>
  <c r="C422" i="1"/>
  <c r="B422" i="1"/>
  <c r="D421" i="1"/>
  <c r="C421" i="1"/>
  <c r="B421" i="1"/>
  <c r="D420" i="1"/>
  <c r="C420" i="1"/>
  <c r="B420" i="1"/>
  <c r="D419" i="1"/>
  <c r="C419" i="1"/>
  <c r="B419" i="1"/>
  <c r="D418" i="1"/>
  <c r="C418" i="1"/>
  <c r="B418" i="1"/>
  <c r="D417" i="1"/>
  <c r="C417" i="1"/>
  <c r="B417" i="1"/>
  <c r="D416" i="1"/>
  <c r="C416" i="1"/>
  <c r="B416" i="1"/>
  <c r="D415" i="1"/>
  <c r="C415" i="1"/>
  <c r="B415" i="1"/>
  <c r="D414" i="1"/>
  <c r="C414" i="1"/>
  <c r="B414" i="1"/>
  <c r="D413" i="1"/>
  <c r="C413" i="1"/>
  <c r="B413" i="1"/>
  <c r="D412" i="1"/>
  <c r="C412" i="1"/>
  <c r="B412" i="1"/>
  <c r="D411" i="1"/>
  <c r="C411" i="1"/>
  <c r="B411" i="1"/>
  <c r="D410" i="1"/>
  <c r="C410" i="1"/>
  <c r="B410" i="1"/>
  <c r="D409" i="1"/>
  <c r="C409" i="1"/>
  <c r="B409" i="1"/>
  <c r="D408" i="1"/>
  <c r="C408" i="1"/>
  <c r="B408" i="1"/>
  <c r="D407" i="1"/>
  <c r="C407" i="1"/>
  <c r="B407" i="1"/>
  <c r="D406" i="1"/>
  <c r="C406" i="1"/>
  <c r="B406" i="1"/>
  <c r="D405" i="1"/>
  <c r="C405" i="1"/>
  <c r="B405" i="1"/>
  <c r="D404" i="1"/>
  <c r="C404" i="1"/>
  <c r="B404" i="1"/>
  <c r="D403" i="1"/>
  <c r="C403" i="1"/>
  <c r="B403" i="1"/>
  <c r="D402" i="1"/>
  <c r="C402" i="1"/>
  <c r="B402" i="1"/>
  <c r="D401" i="1"/>
  <c r="C401" i="1"/>
  <c r="B401" i="1"/>
  <c r="D400" i="1"/>
  <c r="C400" i="1"/>
  <c r="B400" i="1"/>
  <c r="D399" i="1"/>
  <c r="C399" i="1"/>
  <c r="B399" i="1"/>
  <c r="D398" i="1"/>
  <c r="C398" i="1"/>
  <c r="B398" i="1"/>
  <c r="D397" i="1"/>
  <c r="C397" i="1"/>
  <c r="B397" i="1"/>
  <c r="D396" i="1"/>
  <c r="C396" i="1"/>
  <c r="B396" i="1"/>
  <c r="D395" i="1"/>
  <c r="C395" i="1"/>
  <c r="B395" i="1"/>
  <c r="D394" i="1"/>
  <c r="C394" i="1"/>
  <c r="B394" i="1"/>
  <c r="D393" i="1"/>
  <c r="C393" i="1"/>
  <c r="B393" i="1"/>
  <c r="D392" i="1"/>
  <c r="C392" i="1"/>
  <c r="B392" i="1"/>
  <c r="D391" i="1"/>
  <c r="C391" i="1"/>
  <c r="B391" i="1"/>
  <c r="D390" i="1"/>
  <c r="C390" i="1"/>
  <c r="B390" i="1"/>
  <c r="D389" i="1"/>
  <c r="C389" i="1"/>
  <c r="B389" i="1"/>
  <c r="D388" i="1"/>
  <c r="C388" i="1"/>
  <c r="B388" i="1"/>
  <c r="D387" i="1"/>
  <c r="C387" i="1"/>
  <c r="B387" i="1"/>
  <c r="D386" i="1"/>
  <c r="C386" i="1"/>
  <c r="B386" i="1"/>
  <c r="D385" i="1"/>
  <c r="C385" i="1"/>
  <c r="B385" i="1"/>
  <c r="D384" i="1"/>
  <c r="C384" i="1"/>
  <c r="B384" i="1"/>
  <c r="D383" i="1"/>
  <c r="C383" i="1"/>
  <c r="B383" i="1"/>
  <c r="D382" i="1"/>
  <c r="C382" i="1"/>
  <c r="B382" i="1"/>
  <c r="D381" i="1"/>
  <c r="C381" i="1"/>
  <c r="B381" i="1"/>
  <c r="D380" i="1"/>
  <c r="C380" i="1"/>
  <c r="B380" i="1"/>
  <c r="D379" i="1"/>
  <c r="C379" i="1"/>
  <c r="B379" i="1"/>
  <c r="D378" i="1"/>
  <c r="C378" i="1"/>
  <c r="B378" i="1"/>
  <c r="D377" i="1"/>
  <c r="C377" i="1"/>
  <c r="B377" i="1"/>
  <c r="D376" i="1"/>
  <c r="C376" i="1"/>
  <c r="B376" i="1"/>
  <c r="D375" i="1"/>
  <c r="C375" i="1"/>
  <c r="B375" i="1"/>
  <c r="D374" i="1"/>
  <c r="C374" i="1"/>
  <c r="B374" i="1"/>
  <c r="D373" i="1"/>
  <c r="C373" i="1"/>
  <c r="B373" i="1"/>
  <c r="D372" i="1"/>
  <c r="C372" i="1"/>
  <c r="B372" i="1"/>
  <c r="D371" i="1"/>
  <c r="C371" i="1"/>
  <c r="B371" i="1"/>
  <c r="D370" i="1"/>
  <c r="C370" i="1"/>
  <c r="B370" i="1"/>
  <c r="D369" i="1"/>
  <c r="C369" i="1"/>
  <c r="B369" i="1"/>
  <c r="D368" i="1"/>
  <c r="C368" i="1"/>
  <c r="B368" i="1"/>
  <c r="D367" i="1"/>
  <c r="C367" i="1"/>
  <c r="B367" i="1"/>
  <c r="D366" i="1"/>
  <c r="C366" i="1"/>
  <c r="B366" i="1"/>
  <c r="D365" i="1"/>
  <c r="C365" i="1"/>
  <c r="B365" i="1"/>
  <c r="D364" i="1"/>
  <c r="C364" i="1"/>
  <c r="B364" i="1"/>
  <c r="D363" i="1"/>
  <c r="C363" i="1"/>
  <c r="B363" i="1"/>
  <c r="D362" i="1"/>
  <c r="C362" i="1"/>
  <c r="B362" i="1"/>
  <c r="D361" i="1"/>
  <c r="C361" i="1"/>
  <c r="B361" i="1"/>
  <c r="D360" i="1"/>
  <c r="C360" i="1"/>
  <c r="B360" i="1"/>
  <c r="D359" i="1"/>
  <c r="C359" i="1"/>
  <c r="B359" i="1"/>
  <c r="D358" i="1"/>
  <c r="C358" i="1"/>
  <c r="B358" i="1"/>
  <c r="D357" i="1"/>
  <c r="C357" i="1"/>
  <c r="B357" i="1"/>
  <c r="D356" i="1"/>
  <c r="C356" i="1"/>
  <c r="B356" i="1"/>
  <c r="D355" i="1"/>
  <c r="C355" i="1"/>
  <c r="B355" i="1"/>
  <c r="D354" i="1"/>
  <c r="C354" i="1"/>
  <c r="B354" i="1"/>
  <c r="D353" i="1"/>
  <c r="C353" i="1"/>
  <c r="B353" i="1"/>
  <c r="D352" i="1"/>
  <c r="C352" i="1"/>
  <c r="B352" i="1"/>
  <c r="D351" i="1"/>
  <c r="C351" i="1"/>
  <c r="B351" i="1"/>
  <c r="D350" i="1"/>
  <c r="C350" i="1"/>
  <c r="B350" i="1"/>
  <c r="D349" i="1"/>
  <c r="C349" i="1"/>
  <c r="B349" i="1"/>
  <c r="D348" i="1"/>
  <c r="C348" i="1"/>
  <c r="B348" i="1"/>
  <c r="D347" i="1"/>
  <c r="C347" i="1"/>
  <c r="B347" i="1"/>
  <c r="D346" i="1"/>
  <c r="C346" i="1"/>
  <c r="B346" i="1"/>
  <c r="D345" i="1"/>
  <c r="C345" i="1"/>
  <c r="B345" i="1"/>
  <c r="D344" i="1"/>
  <c r="C344" i="1"/>
  <c r="B344" i="1"/>
  <c r="D343" i="1"/>
  <c r="C343" i="1"/>
  <c r="B343" i="1"/>
  <c r="D342" i="1"/>
  <c r="C342" i="1"/>
  <c r="B342" i="1"/>
  <c r="D341" i="1"/>
  <c r="C341" i="1"/>
  <c r="B341" i="1"/>
  <c r="D340" i="1"/>
  <c r="C340" i="1"/>
  <c r="B340" i="1"/>
  <c r="D339" i="1"/>
  <c r="C339" i="1"/>
  <c r="B339" i="1"/>
  <c r="D338" i="1"/>
  <c r="C338" i="1"/>
  <c r="B338" i="1"/>
  <c r="D337" i="1"/>
  <c r="C337" i="1"/>
  <c r="B337" i="1"/>
  <c r="D336" i="1"/>
  <c r="C336" i="1"/>
  <c r="B336" i="1"/>
  <c r="D335" i="1"/>
  <c r="C335" i="1"/>
  <c r="B335" i="1"/>
  <c r="D334" i="1"/>
  <c r="C334" i="1"/>
  <c r="B334" i="1"/>
  <c r="D333" i="1"/>
  <c r="C333" i="1"/>
  <c r="B333" i="1"/>
  <c r="D332" i="1"/>
  <c r="C332" i="1"/>
  <c r="B332" i="1"/>
  <c r="D331" i="1"/>
  <c r="C331" i="1"/>
  <c r="B331" i="1"/>
  <c r="D330" i="1"/>
  <c r="C330" i="1"/>
  <c r="B330" i="1"/>
  <c r="D329" i="1"/>
  <c r="C329" i="1"/>
  <c r="B329" i="1"/>
  <c r="D328" i="1"/>
  <c r="C328" i="1"/>
  <c r="B328" i="1"/>
  <c r="D327" i="1"/>
  <c r="C327" i="1"/>
  <c r="B327" i="1"/>
  <c r="D326" i="1"/>
  <c r="C326" i="1"/>
  <c r="B326" i="1"/>
  <c r="D325" i="1"/>
  <c r="C325" i="1"/>
  <c r="B325" i="1"/>
  <c r="D324" i="1"/>
  <c r="C324" i="1"/>
  <c r="B324" i="1"/>
  <c r="D323" i="1"/>
  <c r="C323" i="1"/>
  <c r="B323" i="1"/>
  <c r="D322" i="1"/>
  <c r="C322" i="1"/>
  <c r="B322" i="1"/>
  <c r="D321" i="1"/>
  <c r="C321" i="1"/>
  <c r="B321" i="1"/>
  <c r="D320" i="1"/>
  <c r="C320" i="1"/>
  <c r="B320" i="1"/>
  <c r="D319" i="1"/>
  <c r="C319" i="1"/>
  <c r="B319" i="1"/>
  <c r="D318" i="1"/>
  <c r="C318" i="1"/>
  <c r="B318" i="1"/>
  <c r="D317" i="1"/>
  <c r="C317" i="1"/>
  <c r="B317" i="1"/>
  <c r="D316" i="1"/>
  <c r="C316" i="1"/>
  <c r="B316" i="1"/>
  <c r="D315" i="1"/>
  <c r="C315" i="1"/>
  <c r="B315" i="1"/>
  <c r="D314" i="1"/>
  <c r="C314" i="1"/>
  <c r="B314" i="1"/>
  <c r="D313" i="1"/>
  <c r="C313" i="1"/>
  <c r="B313" i="1"/>
  <c r="D312" i="1"/>
  <c r="C312" i="1"/>
  <c r="B312" i="1"/>
  <c r="D311" i="1"/>
  <c r="C311" i="1"/>
  <c r="B311" i="1"/>
  <c r="D310" i="1"/>
  <c r="C310" i="1"/>
  <c r="B310" i="1"/>
  <c r="D309" i="1"/>
  <c r="C309" i="1"/>
  <c r="B309" i="1"/>
  <c r="D308" i="1"/>
  <c r="C308" i="1"/>
  <c r="B308" i="1"/>
  <c r="D307" i="1"/>
  <c r="C307" i="1"/>
  <c r="B307" i="1"/>
  <c r="D306" i="1"/>
  <c r="C306" i="1"/>
  <c r="B306" i="1"/>
  <c r="D305" i="1"/>
  <c r="C305" i="1"/>
  <c r="B305" i="1"/>
  <c r="D304" i="1"/>
  <c r="C304" i="1"/>
  <c r="B304" i="1"/>
  <c r="D303" i="1"/>
  <c r="C303" i="1"/>
  <c r="B303" i="1"/>
  <c r="D302" i="1"/>
  <c r="C302" i="1"/>
  <c r="B302" i="1"/>
  <c r="D301" i="1"/>
  <c r="C301" i="1"/>
  <c r="B301" i="1"/>
  <c r="D300" i="1"/>
  <c r="C300" i="1"/>
  <c r="B300" i="1"/>
  <c r="D299" i="1"/>
  <c r="C299" i="1"/>
  <c r="B299" i="1"/>
  <c r="D298" i="1"/>
  <c r="C298" i="1"/>
  <c r="B298" i="1"/>
  <c r="D297" i="1"/>
  <c r="C297" i="1"/>
  <c r="B297" i="1"/>
  <c r="D296" i="1"/>
  <c r="C296" i="1"/>
  <c r="B296" i="1"/>
  <c r="D295" i="1"/>
  <c r="C295" i="1"/>
  <c r="B295" i="1"/>
  <c r="D294" i="1"/>
  <c r="C294" i="1"/>
  <c r="B294" i="1"/>
  <c r="D293" i="1"/>
  <c r="C293" i="1"/>
  <c r="B293" i="1"/>
  <c r="D292" i="1"/>
  <c r="C292" i="1"/>
  <c r="B292" i="1"/>
  <c r="D291" i="1"/>
  <c r="C291" i="1"/>
  <c r="B291" i="1"/>
  <c r="D290" i="1"/>
  <c r="C290" i="1"/>
  <c r="B290" i="1"/>
  <c r="D289" i="1"/>
  <c r="C289" i="1"/>
  <c r="B289" i="1"/>
  <c r="D288" i="1"/>
  <c r="C288" i="1"/>
  <c r="B288" i="1"/>
  <c r="D287" i="1"/>
  <c r="C287" i="1"/>
  <c r="B287" i="1"/>
  <c r="D286" i="1"/>
  <c r="C286" i="1"/>
  <c r="B286" i="1"/>
  <c r="D285" i="1"/>
  <c r="C285" i="1"/>
  <c r="B285" i="1"/>
  <c r="D284" i="1"/>
  <c r="C284" i="1"/>
  <c r="B284" i="1"/>
  <c r="D283" i="1"/>
  <c r="C283" i="1"/>
  <c r="B283" i="1"/>
  <c r="D282" i="1"/>
  <c r="C282" i="1"/>
  <c r="B282" i="1"/>
  <c r="D281" i="1"/>
  <c r="C281" i="1"/>
  <c r="B281" i="1"/>
  <c r="D280" i="1"/>
  <c r="C280" i="1"/>
  <c r="B280" i="1"/>
  <c r="D279" i="1"/>
  <c r="C279" i="1"/>
  <c r="B279" i="1"/>
  <c r="D278" i="1"/>
  <c r="C278" i="1"/>
  <c r="B278" i="1"/>
  <c r="D277" i="1"/>
  <c r="C277" i="1"/>
  <c r="B277" i="1"/>
  <c r="D276" i="1"/>
  <c r="C276" i="1"/>
  <c r="B276" i="1"/>
  <c r="D275" i="1"/>
  <c r="C275" i="1"/>
  <c r="B275" i="1"/>
  <c r="D274" i="1"/>
  <c r="C274" i="1"/>
  <c r="B274" i="1"/>
  <c r="D273" i="1"/>
  <c r="C273" i="1"/>
  <c r="B273" i="1"/>
  <c r="D272" i="1"/>
  <c r="C272" i="1"/>
  <c r="B272" i="1"/>
  <c r="D271" i="1"/>
  <c r="C271" i="1"/>
  <c r="B271" i="1"/>
  <c r="D270" i="1"/>
  <c r="C270" i="1"/>
  <c r="B270" i="1"/>
  <c r="D269" i="1"/>
  <c r="C269" i="1"/>
  <c r="B269" i="1"/>
  <c r="D268" i="1"/>
  <c r="C268" i="1"/>
  <c r="B268" i="1"/>
  <c r="D267" i="1"/>
  <c r="C267" i="1"/>
  <c r="B267" i="1"/>
  <c r="D266" i="1"/>
  <c r="C266" i="1"/>
  <c r="B266" i="1"/>
  <c r="D265" i="1"/>
  <c r="C265" i="1"/>
  <c r="B265" i="1"/>
  <c r="D264" i="1"/>
  <c r="C264" i="1"/>
  <c r="B264" i="1"/>
  <c r="D263" i="1"/>
  <c r="C263" i="1"/>
  <c r="B263" i="1"/>
  <c r="D262" i="1"/>
  <c r="C262" i="1"/>
  <c r="B262" i="1"/>
  <c r="D261" i="1"/>
  <c r="C261" i="1"/>
  <c r="B261" i="1"/>
  <c r="D260" i="1"/>
  <c r="C260" i="1"/>
  <c r="B260" i="1"/>
  <c r="D259" i="1"/>
  <c r="C259" i="1"/>
  <c r="B259" i="1"/>
  <c r="D258" i="1"/>
  <c r="C258" i="1"/>
  <c r="B258" i="1"/>
  <c r="D257" i="1"/>
  <c r="C257" i="1"/>
  <c r="B257" i="1"/>
  <c r="D256" i="1"/>
  <c r="C256" i="1"/>
  <c r="B256" i="1"/>
  <c r="D255" i="1"/>
  <c r="C255" i="1"/>
  <c r="B255" i="1"/>
  <c r="D254" i="1"/>
  <c r="C254" i="1"/>
  <c r="B254" i="1"/>
  <c r="D253" i="1"/>
  <c r="C253" i="1"/>
  <c r="B253" i="1"/>
  <c r="D252" i="1"/>
  <c r="C252" i="1"/>
  <c r="B252" i="1"/>
  <c r="D251" i="1"/>
  <c r="C251" i="1"/>
  <c r="B251" i="1"/>
  <c r="D250" i="1"/>
  <c r="C250" i="1"/>
  <c r="B250" i="1"/>
  <c r="D249" i="1"/>
  <c r="C249" i="1"/>
  <c r="B249" i="1"/>
  <c r="D248" i="1"/>
  <c r="C248" i="1"/>
  <c r="B248" i="1"/>
  <c r="D247" i="1"/>
  <c r="C247" i="1"/>
  <c r="B247" i="1"/>
  <c r="D246" i="1"/>
  <c r="C246" i="1"/>
  <c r="B246" i="1"/>
  <c r="D245" i="1"/>
  <c r="C245" i="1"/>
  <c r="B245" i="1"/>
  <c r="D244" i="1"/>
  <c r="C244" i="1"/>
  <c r="B244" i="1"/>
  <c r="D243" i="1"/>
  <c r="C243" i="1"/>
  <c r="B243" i="1"/>
  <c r="D242" i="1"/>
  <c r="C242" i="1"/>
  <c r="B242" i="1"/>
  <c r="D241" i="1"/>
  <c r="C241" i="1"/>
  <c r="B241" i="1"/>
  <c r="D240" i="1"/>
  <c r="C240" i="1"/>
  <c r="B240" i="1"/>
  <c r="D239" i="1"/>
  <c r="C239" i="1"/>
  <c r="B239" i="1"/>
  <c r="D238" i="1"/>
  <c r="C238" i="1"/>
  <c r="B238" i="1"/>
  <c r="D237" i="1"/>
  <c r="C237" i="1"/>
  <c r="B237" i="1"/>
  <c r="D236" i="1"/>
  <c r="C236" i="1"/>
  <c r="B236" i="1"/>
  <c r="D235" i="1"/>
  <c r="C235" i="1"/>
  <c r="B235" i="1"/>
  <c r="D234" i="1"/>
  <c r="C234" i="1"/>
  <c r="B234" i="1"/>
  <c r="D233" i="1"/>
  <c r="C233" i="1"/>
  <c r="B233" i="1"/>
  <c r="D232" i="1"/>
  <c r="C232" i="1"/>
  <c r="B232" i="1"/>
  <c r="D231" i="1"/>
  <c r="C231" i="1"/>
  <c r="B231" i="1"/>
  <c r="D230" i="1"/>
  <c r="C230" i="1"/>
  <c r="B230" i="1"/>
  <c r="D229" i="1"/>
  <c r="C229" i="1"/>
  <c r="B229" i="1"/>
  <c r="D228" i="1"/>
  <c r="C228" i="1"/>
  <c r="B228" i="1"/>
  <c r="D227" i="1"/>
  <c r="C227" i="1"/>
  <c r="B227" i="1"/>
  <c r="D226" i="1"/>
  <c r="C226" i="1"/>
  <c r="B226" i="1"/>
  <c r="D225" i="1"/>
  <c r="C225" i="1"/>
  <c r="B225" i="1"/>
  <c r="D224" i="1"/>
  <c r="C224" i="1"/>
  <c r="B224" i="1"/>
  <c r="D223" i="1"/>
  <c r="C223" i="1"/>
  <c r="B223" i="1"/>
  <c r="D222" i="1"/>
  <c r="C222" i="1"/>
  <c r="B222" i="1"/>
  <c r="D221" i="1"/>
  <c r="C221" i="1"/>
  <c r="B221" i="1"/>
  <c r="D220" i="1"/>
  <c r="C220" i="1"/>
  <c r="B220" i="1"/>
  <c r="D219" i="1"/>
  <c r="C219" i="1"/>
  <c r="B219" i="1"/>
  <c r="D218" i="1"/>
  <c r="C218" i="1"/>
  <c r="B218" i="1"/>
  <c r="D217" i="1"/>
  <c r="C217" i="1"/>
  <c r="B217" i="1"/>
  <c r="D216" i="1"/>
  <c r="C216" i="1"/>
  <c r="B216" i="1"/>
  <c r="D215" i="1"/>
  <c r="C215" i="1"/>
  <c r="B215" i="1"/>
  <c r="D214" i="1"/>
  <c r="C214" i="1"/>
  <c r="B214" i="1"/>
  <c r="D213" i="1"/>
  <c r="C213" i="1"/>
  <c r="B213" i="1"/>
  <c r="D212" i="1"/>
  <c r="C212" i="1"/>
  <c r="B212" i="1"/>
  <c r="D211" i="1"/>
  <c r="C211" i="1"/>
  <c r="B211" i="1"/>
  <c r="D210" i="1"/>
  <c r="C210" i="1"/>
  <c r="B210" i="1"/>
  <c r="D209" i="1"/>
  <c r="C209" i="1"/>
  <c r="B209" i="1"/>
  <c r="D208" i="1"/>
  <c r="C208" i="1"/>
  <c r="B208" i="1"/>
  <c r="D207" i="1"/>
  <c r="C207" i="1"/>
  <c r="B207" i="1"/>
  <c r="D206" i="1"/>
  <c r="C206" i="1"/>
  <c r="B206" i="1"/>
  <c r="D205" i="1"/>
  <c r="C205" i="1"/>
  <c r="B205" i="1"/>
  <c r="D204" i="1"/>
  <c r="C204" i="1"/>
  <c r="B204" i="1"/>
  <c r="D203" i="1"/>
  <c r="C203" i="1"/>
  <c r="B203" i="1"/>
  <c r="D202" i="1"/>
  <c r="C202" i="1"/>
  <c r="B202" i="1"/>
  <c r="D201" i="1"/>
  <c r="C201" i="1"/>
  <c r="B201" i="1"/>
  <c r="D200" i="1"/>
  <c r="C200" i="1"/>
  <c r="B200" i="1"/>
  <c r="D199" i="1"/>
  <c r="C199" i="1"/>
  <c r="B199" i="1"/>
  <c r="D198" i="1"/>
  <c r="C198" i="1"/>
  <c r="B198" i="1"/>
  <c r="D197" i="1"/>
  <c r="C197" i="1"/>
  <c r="B197" i="1"/>
  <c r="D196" i="1"/>
  <c r="C196" i="1"/>
  <c r="B196" i="1"/>
  <c r="D195" i="1"/>
  <c r="C195" i="1"/>
  <c r="B195" i="1"/>
  <c r="D194" i="1"/>
  <c r="C194" i="1"/>
  <c r="B194" i="1"/>
  <c r="D193" i="1"/>
  <c r="C193" i="1"/>
  <c r="B193" i="1"/>
  <c r="D192" i="1"/>
  <c r="C192" i="1"/>
  <c r="B192" i="1"/>
  <c r="D191" i="1"/>
  <c r="C191" i="1"/>
  <c r="B191" i="1"/>
  <c r="D190" i="1"/>
  <c r="C190" i="1"/>
  <c r="B190" i="1"/>
  <c r="D189" i="1"/>
  <c r="C189" i="1"/>
  <c r="B189" i="1"/>
  <c r="D188" i="1"/>
  <c r="C188" i="1"/>
  <c r="B188" i="1"/>
  <c r="D187" i="1"/>
  <c r="C187" i="1"/>
  <c r="B187" i="1"/>
  <c r="D186" i="1"/>
  <c r="C186" i="1"/>
  <c r="B186" i="1"/>
  <c r="D185" i="1"/>
  <c r="C185" i="1"/>
  <c r="B185" i="1"/>
  <c r="D184" i="1"/>
  <c r="C184" i="1"/>
  <c r="B184" i="1"/>
  <c r="D183" i="1"/>
  <c r="C183" i="1"/>
  <c r="B183" i="1"/>
  <c r="D182" i="1"/>
  <c r="C182" i="1"/>
  <c r="B182" i="1"/>
  <c r="D181" i="1"/>
  <c r="C181" i="1"/>
  <c r="B181" i="1"/>
  <c r="D180" i="1"/>
  <c r="C180" i="1"/>
  <c r="B180" i="1"/>
  <c r="D179" i="1"/>
  <c r="C179" i="1"/>
  <c r="B179" i="1"/>
  <c r="D178" i="1"/>
  <c r="C178" i="1"/>
  <c r="B178" i="1"/>
  <c r="D177" i="1"/>
  <c r="C177" i="1"/>
  <c r="B177" i="1"/>
  <c r="D176" i="1"/>
  <c r="C176" i="1"/>
  <c r="B176" i="1"/>
  <c r="D175" i="1"/>
  <c r="C175" i="1"/>
  <c r="B175" i="1"/>
  <c r="D174" i="1"/>
  <c r="C174" i="1"/>
  <c r="B174" i="1"/>
  <c r="D173" i="1"/>
  <c r="C173" i="1"/>
  <c r="B173" i="1"/>
  <c r="D172" i="1"/>
  <c r="C172" i="1"/>
  <c r="B172" i="1"/>
  <c r="D171" i="1"/>
  <c r="C171" i="1"/>
  <c r="B171" i="1"/>
  <c r="D170" i="1"/>
  <c r="C170" i="1"/>
  <c r="B170" i="1"/>
  <c r="D169" i="1"/>
  <c r="C169" i="1"/>
  <c r="B169" i="1"/>
  <c r="D168" i="1"/>
  <c r="C168" i="1"/>
  <c r="B168" i="1"/>
  <c r="D167" i="1"/>
  <c r="C167" i="1"/>
  <c r="B167" i="1"/>
  <c r="D166" i="1"/>
  <c r="C166" i="1"/>
  <c r="B166" i="1"/>
  <c r="D165" i="1"/>
  <c r="C165" i="1"/>
  <c r="B165" i="1"/>
  <c r="D164" i="1"/>
  <c r="C164" i="1"/>
  <c r="B164" i="1"/>
  <c r="D163" i="1"/>
  <c r="C163" i="1"/>
  <c r="B163" i="1"/>
  <c r="D162" i="1"/>
  <c r="C162" i="1"/>
  <c r="B162" i="1"/>
  <c r="D161" i="1"/>
  <c r="C161" i="1"/>
  <c r="B161" i="1"/>
  <c r="D160" i="1"/>
  <c r="C160" i="1"/>
  <c r="B160" i="1"/>
  <c r="D159" i="1"/>
  <c r="C159" i="1"/>
  <c r="B159" i="1"/>
  <c r="D158" i="1"/>
  <c r="C158" i="1"/>
  <c r="B158" i="1"/>
  <c r="D157" i="1"/>
  <c r="C157" i="1"/>
  <c r="B157" i="1"/>
  <c r="D156" i="1"/>
  <c r="C156" i="1"/>
  <c r="B156" i="1"/>
  <c r="D155" i="1"/>
  <c r="C155" i="1"/>
  <c r="B155" i="1"/>
  <c r="D154" i="1"/>
  <c r="C154" i="1"/>
  <c r="B154" i="1"/>
  <c r="D153" i="1"/>
  <c r="C153" i="1"/>
  <c r="B153" i="1"/>
  <c r="D152" i="1"/>
  <c r="C152" i="1"/>
  <c r="B152" i="1"/>
  <c r="D151" i="1"/>
  <c r="C151" i="1"/>
  <c r="B151" i="1"/>
  <c r="D150" i="1"/>
  <c r="C150" i="1"/>
  <c r="B150" i="1"/>
  <c r="D149" i="1"/>
  <c r="C149" i="1"/>
  <c r="B149" i="1"/>
  <c r="D148" i="1"/>
  <c r="C148" i="1"/>
  <c r="B148" i="1"/>
  <c r="D147" i="1"/>
  <c r="C147" i="1"/>
  <c r="B147" i="1"/>
  <c r="D146" i="1"/>
  <c r="C146" i="1"/>
  <c r="B146" i="1"/>
  <c r="D145" i="1"/>
  <c r="C145" i="1"/>
  <c r="B145" i="1"/>
  <c r="D144" i="1"/>
  <c r="C144" i="1"/>
  <c r="B144" i="1"/>
  <c r="D143" i="1"/>
  <c r="C143" i="1"/>
  <c r="B143" i="1"/>
  <c r="D142" i="1"/>
  <c r="C142" i="1"/>
  <c r="B142" i="1"/>
  <c r="D141" i="1"/>
  <c r="C141" i="1"/>
  <c r="B141" i="1"/>
  <c r="D140" i="1"/>
  <c r="C140" i="1"/>
  <c r="B140" i="1"/>
  <c r="D139" i="1"/>
  <c r="C139" i="1"/>
  <c r="B139" i="1"/>
  <c r="D138" i="1"/>
  <c r="C138" i="1"/>
  <c r="B138" i="1"/>
  <c r="D137" i="1"/>
  <c r="C137" i="1"/>
  <c r="B137" i="1"/>
  <c r="D136" i="1"/>
  <c r="C136" i="1"/>
  <c r="B136" i="1"/>
  <c r="D135" i="1"/>
  <c r="C135" i="1"/>
  <c r="B135" i="1"/>
  <c r="D134" i="1"/>
  <c r="C134" i="1"/>
  <c r="B134" i="1"/>
  <c r="D133" i="1"/>
  <c r="C133" i="1"/>
  <c r="B133" i="1"/>
  <c r="D132" i="1"/>
  <c r="C132" i="1"/>
  <c r="B132" i="1"/>
  <c r="D131" i="1"/>
  <c r="C131" i="1"/>
  <c r="B131" i="1"/>
  <c r="D130" i="1"/>
  <c r="C130" i="1"/>
  <c r="B130" i="1"/>
  <c r="D129" i="1"/>
  <c r="C129" i="1"/>
  <c r="B129" i="1"/>
  <c r="D128" i="1"/>
  <c r="C128" i="1"/>
  <c r="B128" i="1"/>
  <c r="D127" i="1"/>
  <c r="C127" i="1"/>
  <c r="B127" i="1"/>
  <c r="D126" i="1"/>
  <c r="C126" i="1"/>
  <c r="B126" i="1"/>
  <c r="D125" i="1"/>
  <c r="C125" i="1"/>
  <c r="B125" i="1"/>
  <c r="D124" i="1"/>
  <c r="C124" i="1"/>
  <c r="B124" i="1"/>
  <c r="D123" i="1"/>
  <c r="C123" i="1"/>
  <c r="B123" i="1"/>
  <c r="D122" i="1"/>
  <c r="C122" i="1"/>
  <c r="B122" i="1"/>
  <c r="D121" i="1"/>
  <c r="C121" i="1"/>
  <c r="B121" i="1"/>
  <c r="D120" i="1"/>
  <c r="C120" i="1"/>
  <c r="B120" i="1"/>
  <c r="D119" i="1"/>
  <c r="C119" i="1"/>
  <c r="B119" i="1"/>
  <c r="D118" i="1"/>
  <c r="C118" i="1"/>
  <c r="B118" i="1"/>
  <c r="D117" i="1"/>
  <c r="C117" i="1"/>
  <c r="B117" i="1"/>
  <c r="D116" i="1"/>
  <c r="C116" i="1"/>
  <c r="B116" i="1"/>
  <c r="D115" i="1"/>
  <c r="C115" i="1"/>
  <c r="B115" i="1"/>
  <c r="D114" i="1"/>
  <c r="C114" i="1"/>
  <c r="B114" i="1"/>
  <c r="D113" i="1"/>
  <c r="C113" i="1"/>
  <c r="B113" i="1"/>
  <c r="D112" i="1"/>
  <c r="C112" i="1"/>
  <c r="B112" i="1"/>
  <c r="D111" i="1"/>
  <c r="C111" i="1"/>
  <c r="B111" i="1"/>
  <c r="D110" i="1"/>
  <c r="C110" i="1"/>
  <c r="B110" i="1"/>
  <c r="D109" i="1"/>
  <c r="C109" i="1"/>
  <c r="B109" i="1"/>
  <c r="D108" i="1"/>
  <c r="C108" i="1"/>
  <c r="B108" i="1"/>
  <c r="D107" i="1"/>
  <c r="C107" i="1"/>
  <c r="B107" i="1"/>
  <c r="D106" i="1"/>
  <c r="C106" i="1"/>
  <c r="B106" i="1"/>
  <c r="D105" i="1"/>
  <c r="C105" i="1"/>
  <c r="B105" i="1"/>
  <c r="D104" i="1"/>
  <c r="C104" i="1"/>
  <c r="B104" i="1"/>
  <c r="D103" i="1"/>
  <c r="C103" i="1"/>
  <c r="B103" i="1"/>
  <c r="D102" i="1"/>
  <c r="C102" i="1"/>
  <c r="B102" i="1"/>
  <c r="D101" i="1"/>
  <c r="C101" i="1"/>
  <c r="B101" i="1"/>
  <c r="D100" i="1"/>
  <c r="C100" i="1"/>
  <c r="B100" i="1"/>
  <c r="D99" i="1"/>
  <c r="C99" i="1"/>
  <c r="B99" i="1"/>
  <c r="D98" i="1"/>
  <c r="C98" i="1"/>
  <c r="B98" i="1"/>
  <c r="D97" i="1"/>
  <c r="C97" i="1"/>
  <c r="B97" i="1"/>
  <c r="D96" i="1"/>
  <c r="C96" i="1"/>
  <c r="B96" i="1"/>
  <c r="D95" i="1"/>
  <c r="C95" i="1"/>
  <c r="B95" i="1"/>
  <c r="D94" i="1"/>
  <c r="C94" i="1"/>
  <c r="B94" i="1"/>
  <c r="D93" i="1"/>
  <c r="C93" i="1"/>
  <c r="B93" i="1"/>
  <c r="D92" i="1"/>
  <c r="C92" i="1"/>
  <c r="B92" i="1"/>
  <c r="D91" i="1"/>
  <c r="C91" i="1"/>
  <c r="B91" i="1"/>
  <c r="D90" i="1"/>
  <c r="C90" i="1"/>
  <c r="B90" i="1"/>
  <c r="D89" i="1"/>
  <c r="C89" i="1"/>
  <c r="B89" i="1"/>
  <c r="D88" i="1"/>
  <c r="C88" i="1"/>
  <c r="B88" i="1"/>
  <c r="D87" i="1"/>
  <c r="C87" i="1"/>
  <c r="B87" i="1"/>
  <c r="D86" i="1"/>
  <c r="C86" i="1"/>
  <c r="B86" i="1"/>
  <c r="D85" i="1"/>
  <c r="C85" i="1"/>
  <c r="B85" i="1"/>
  <c r="D84" i="1"/>
  <c r="C84" i="1"/>
  <c r="B84" i="1"/>
  <c r="D83" i="1"/>
  <c r="C83" i="1"/>
  <c r="B83" i="1"/>
  <c r="D82" i="1"/>
  <c r="C82" i="1"/>
  <c r="B82" i="1"/>
  <c r="D81" i="1"/>
  <c r="C81" i="1"/>
  <c r="B81" i="1"/>
  <c r="D80" i="1"/>
  <c r="C80" i="1"/>
  <c r="B80" i="1"/>
  <c r="D79" i="1"/>
  <c r="C79" i="1"/>
  <c r="B79" i="1"/>
  <c r="D78" i="1"/>
  <c r="C78" i="1"/>
  <c r="B78" i="1"/>
  <c r="D77" i="1"/>
  <c r="C77" i="1"/>
  <c r="B77" i="1"/>
  <c r="D76" i="1"/>
  <c r="C76" i="1"/>
  <c r="B76" i="1"/>
  <c r="D75" i="1"/>
  <c r="C75" i="1"/>
  <c r="B75" i="1"/>
  <c r="D74" i="1"/>
  <c r="C74" i="1"/>
  <c r="B74" i="1"/>
  <c r="D73" i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68" i="1"/>
  <c r="C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  <c r="D2" i="1"/>
  <c r="C2" i="1"/>
  <c r="B2" i="1"/>
</calcChain>
</file>

<file path=xl/sharedStrings.xml><?xml version="1.0" encoding="utf-8"?>
<sst xmlns="http://schemas.openxmlformats.org/spreadsheetml/2006/main" count="184" uniqueCount="8">
  <si>
    <t>姓名</t>
  </si>
  <si>
    <t>性别</t>
  </si>
  <si>
    <t>准考证号</t>
  </si>
  <si>
    <t>笔试成绩</t>
  </si>
  <si>
    <t>序号</t>
    <phoneticPr fontId="1" type="noConversion"/>
  </si>
  <si>
    <t>备注</t>
    <phoneticPr fontId="1" type="noConversion"/>
  </si>
  <si>
    <t>入围面试</t>
    <phoneticPr fontId="1" type="noConversion"/>
  </si>
  <si>
    <t>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</si>
</sst>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4"/>
  <sheetViews>
    <sheetView tabSelected="1" workbookViewId="0">
      <selection activeCell="G4" sqref="G4"/>
    </sheetView>
  </sheetViews>
  <sheetFormatPr defaultColWidth="9" defaultRowHeight="19.25" customHeight="1" x14ac:dyDescent="0.4"/>
  <cols>
    <col min="1" max="1" width="5.53125" style="4" customWidth="1"/>
    <col min="2" max="2" width="9.06640625" style="1"/>
    <col min="3" max="3" width="7.1328125" style="4" customWidth="1"/>
    <col min="4" max="4" width="13.265625" style="1" customWidth="1"/>
    <col min="5" max="5" width="9.06640625" style="3"/>
    <col min="6" max="6" width="9" style="4" customWidth="1"/>
    <col min="7" max="16328" width="9.06640625" style="1"/>
    <col min="16329" max="16384" width="9" style="1"/>
  </cols>
  <sheetData>
    <row r="1" spans="1:6" ht="19.25" customHeight="1" x14ac:dyDescent="0.4">
      <c r="A1" s="15" t="s">
        <v>4</v>
      </c>
      <c r="B1" s="16" t="s">
        <v>0</v>
      </c>
      <c r="C1" s="17" t="s">
        <v>1</v>
      </c>
      <c r="D1" s="16" t="s">
        <v>2</v>
      </c>
      <c r="E1" s="17" t="s">
        <v>3</v>
      </c>
      <c r="F1" s="18" t="s">
        <v>5</v>
      </c>
    </row>
    <row r="2" spans="1:6" s="2" customFormat="1" ht="19.25" customHeight="1" x14ac:dyDescent="0.4">
      <c r="A2" s="13">
        <v>1</v>
      </c>
      <c r="B2" s="5" t="str">
        <f>"符雄兰"</f>
        <v>符雄兰</v>
      </c>
      <c r="C2" s="6" t="str">
        <f t="shared" ref="C2:C33" si="0">"女"</f>
        <v>女</v>
      </c>
      <c r="D2" s="5" t="str">
        <f>"210710011720"</f>
        <v>210710011720</v>
      </c>
      <c r="E2" s="6">
        <v>87.8</v>
      </c>
      <c r="F2" s="8" t="s">
        <v>6</v>
      </c>
    </row>
    <row r="3" spans="1:6" s="2" customFormat="1" ht="19.25" customHeight="1" x14ac:dyDescent="0.4">
      <c r="A3" s="13">
        <v>2</v>
      </c>
      <c r="B3" s="5" t="str">
        <f>"李吉美"</f>
        <v>李吉美</v>
      </c>
      <c r="C3" s="6" t="str">
        <f t="shared" si="0"/>
        <v>女</v>
      </c>
      <c r="D3" s="5" t="str">
        <f>"210710010919"</f>
        <v>210710010919</v>
      </c>
      <c r="E3" s="6">
        <v>86.9</v>
      </c>
      <c r="F3" s="8" t="s">
        <v>6</v>
      </c>
    </row>
    <row r="4" spans="1:6" s="2" customFormat="1" ht="19.25" customHeight="1" x14ac:dyDescent="0.4">
      <c r="A4" s="13">
        <v>3</v>
      </c>
      <c r="B4" s="5" t="str">
        <f>"李玉秀"</f>
        <v>李玉秀</v>
      </c>
      <c r="C4" s="6" t="str">
        <f t="shared" si="0"/>
        <v>女</v>
      </c>
      <c r="D4" s="5" t="str">
        <f>"210710011119"</f>
        <v>210710011119</v>
      </c>
      <c r="E4" s="6">
        <v>85.9</v>
      </c>
      <c r="F4" s="8" t="s">
        <v>6</v>
      </c>
    </row>
    <row r="5" spans="1:6" s="2" customFormat="1" ht="19.25" customHeight="1" x14ac:dyDescent="0.4">
      <c r="A5" s="13">
        <v>4</v>
      </c>
      <c r="B5" s="5" t="str">
        <f>"孙桂紫"</f>
        <v>孙桂紫</v>
      </c>
      <c r="C5" s="6" t="str">
        <f t="shared" si="0"/>
        <v>女</v>
      </c>
      <c r="D5" s="5" t="str">
        <f>"210710011513"</f>
        <v>210710011513</v>
      </c>
      <c r="E5" s="6">
        <v>85.7</v>
      </c>
      <c r="F5" s="8" t="s">
        <v>6</v>
      </c>
    </row>
    <row r="6" spans="1:6" s="2" customFormat="1" ht="19.25" customHeight="1" x14ac:dyDescent="0.4">
      <c r="A6" s="13">
        <v>5</v>
      </c>
      <c r="B6" s="5" t="str">
        <f>"羊桂丹"</f>
        <v>羊桂丹</v>
      </c>
      <c r="C6" s="6" t="str">
        <f t="shared" si="0"/>
        <v>女</v>
      </c>
      <c r="D6" s="5" t="str">
        <f>"210710011305"</f>
        <v>210710011305</v>
      </c>
      <c r="E6" s="6">
        <v>85</v>
      </c>
      <c r="F6" s="8" t="s">
        <v>6</v>
      </c>
    </row>
    <row r="7" spans="1:6" s="2" customFormat="1" ht="19.25" customHeight="1" x14ac:dyDescent="0.4">
      <c r="A7" s="13">
        <v>6</v>
      </c>
      <c r="B7" s="5" t="str">
        <f>"吴湘平"</f>
        <v>吴湘平</v>
      </c>
      <c r="C7" s="6" t="str">
        <f t="shared" si="0"/>
        <v>女</v>
      </c>
      <c r="D7" s="5" t="str">
        <f>"210710011403"</f>
        <v>210710011403</v>
      </c>
      <c r="E7" s="6">
        <v>84.7</v>
      </c>
      <c r="F7" s="8" t="s">
        <v>6</v>
      </c>
    </row>
    <row r="8" spans="1:6" s="2" customFormat="1" ht="19.25" customHeight="1" x14ac:dyDescent="0.4">
      <c r="A8" s="13">
        <v>7</v>
      </c>
      <c r="B8" s="5" t="str">
        <f>"许宇乾"</f>
        <v>许宇乾</v>
      </c>
      <c r="C8" s="6" t="str">
        <f t="shared" si="0"/>
        <v>女</v>
      </c>
      <c r="D8" s="5" t="str">
        <f>"210710011728"</f>
        <v>210710011728</v>
      </c>
      <c r="E8" s="7">
        <v>84.1</v>
      </c>
      <c r="F8" s="8" t="s">
        <v>6</v>
      </c>
    </row>
    <row r="9" spans="1:6" s="2" customFormat="1" ht="19.25" customHeight="1" x14ac:dyDescent="0.4">
      <c r="A9" s="13">
        <v>8</v>
      </c>
      <c r="B9" s="5" t="str">
        <f>"林维静"</f>
        <v>林维静</v>
      </c>
      <c r="C9" s="6" t="str">
        <f t="shared" si="0"/>
        <v>女</v>
      </c>
      <c r="D9" s="5" t="str">
        <f>"210710011708"</f>
        <v>210710011708</v>
      </c>
      <c r="E9" s="6">
        <v>83.8</v>
      </c>
      <c r="F9" s="8" t="s">
        <v>6</v>
      </c>
    </row>
    <row r="10" spans="1:6" s="2" customFormat="1" ht="19.25" customHeight="1" x14ac:dyDescent="0.4">
      <c r="A10" s="13">
        <v>9</v>
      </c>
      <c r="B10" s="5" t="str">
        <f>"薛梅香"</f>
        <v>薛梅香</v>
      </c>
      <c r="C10" s="6" t="str">
        <f t="shared" si="0"/>
        <v>女</v>
      </c>
      <c r="D10" s="5" t="str">
        <f>"210710010908"</f>
        <v>210710010908</v>
      </c>
      <c r="E10" s="6">
        <v>83.8</v>
      </c>
      <c r="F10" s="8" t="s">
        <v>6</v>
      </c>
    </row>
    <row r="11" spans="1:6" s="2" customFormat="1" ht="19.25" customHeight="1" x14ac:dyDescent="0.4">
      <c r="A11" s="13">
        <v>10</v>
      </c>
      <c r="B11" s="5" t="str">
        <f>"王美婷"</f>
        <v>王美婷</v>
      </c>
      <c r="C11" s="6" t="str">
        <f t="shared" si="0"/>
        <v>女</v>
      </c>
      <c r="D11" s="5" t="str">
        <f>"210710010714"</f>
        <v>210710010714</v>
      </c>
      <c r="E11" s="6">
        <v>83.4</v>
      </c>
      <c r="F11" s="8" t="s">
        <v>6</v>
      </c>
    </row>
    <row r="12" spans="1:6" s="2" customFormat="1" ht="19.25" customHeight="1" x14ac:dyDescent="0.4">
      <c r="A12" s="13">
        <v>11</v>
      </c>
      <c r="B12" s="5" t="str">
        <f>"黎美慧"</f>
        <v>黎美慧</v>
      </c>
      <c r="C12" s="6" t="str">
        <f t="shared" si="0"/>
        <v>女</v>
      </c>
      <c r="D12" s="5" t="str">
        <f>"210710011407"</f>
        <v>210710011407</v>
      </c>
      <c r="E12" s="6">
        <v>83.2</v>
      </c>
      <c r="F12" s="8" t="s">
        <v>6</v>
      </c>
    </row>
    <row r="13" spans="1:6" s="2" customFormat="1" ht="19.25" customHeight="1" x14ac:dyDescent="0.4">
      <c r="A13" s="13">
        <v>12</v>
      </c>
      <c r="B13" s="5" t="str">
        <f>"钟云捷"</f>
        <v>钟云捷</v>
      </c>
      <c r="C13" s="6" t="str">
        <f t="shared" si="0"/>
        <v>女</v>
      </c>
      <c r="D13" s="5" t="str">
        <f>"210710011124"</f>
        <v>210710011124</v>
      </c>
      <c r="E13" s="7">
        <v>83.2</v>
      </c>
      <c r="F13" s="8" t="s">
        <v>6</v>
      </c>
    </row>
    <row r="14" spans="1:6" s="2" customFormat="1" ht="19.25" customHeight="1" x14ac:dyDescent="0.4">
      <c r="A14" s="13">
        <v>13</v>
      </c>
      <c r="B14" s="5" t="str">
        <f>"杜曼妮"</f>
        <v>杜曼妮</v>
      </c>
      <c r="C14" s="6" t="str">
        <f t="shared" si="0"/>
        <v>女</v>
      </c>
      <c r="D14" s="5" t="str">
        <f>"210710010906"</f>
        <v>210710010906</v>
      </c>
      <c r="E14" s="6">
        <v>82.8</v>
      </c>
      <c r="F14" s="8" t="s">
        <v>6</v>
      </c>
    </row>
    <row r="15" spans="1:6" s="2" customFormat="1" ht="19.25" customHeight="1" x14ac:dyDescent="0.4">
      <c r="A15" s="13">
        <v>14</v>
      </c>
      <c r="B15" s="5" t="str">
        <f>"羊紫圆"</f>
        <v>羊紫圆</v>
      </c>
      <c r="C15" s="6" t="str">
        <f t="shared" si="0"/>
        <v>女</v>
      </c>
      <c r="D15" s="5" t="str">
        <f>"210710010224"</f>
        <v>210710010224</v>
      </c>
      <c r="E15" s="6">
        <v>82.8</v>
      </c>
      <c r="F15" s="8" t="s">
        <v>6</v>
      </c>
    </row>
    <row r="16" spans="1:6" s="2" customFormat="1" ht="19.25" customHeight="1" x14ac:dyDescent="0.4">
      <c r="A16" s="13">
        <v>15</v>
      </c>
      <c r="B16" s="5" t="str">
        <f>"欧秀丽"</f>
        <v>欧秀丽</v>
      </c>
      <c r="C16" s="6" t="str">
        <f t="shared" si="0"/>
        <v>女</v>
      </c>
      <c r="D16" s="5" t="str">
        <f>"210710011027"</f>
        <v>210710011027</v>
      </c>
      <c r="E16" s="6">
        <v>82.3</v>
      </c>
      <c r="F16" s="8" t="s">
        <v>6</v>
      </c>
    </row>
    <row r="17" spans="1:6" s="2" customFormat="1" ht="19.25" customHeight="1" x14ac:dyDescent="0.4">
      <c r="A17" s="13">
        <v>16</v>
      </c>
      <c r="B17" s="5" t="str">
        <f>"周若曼"</f>
        <v>周若曼</v>
      </c>
      <c r="C17" s="6" t="str">
        <f t="shared" si="0"/>
        <v>女</v>
      </c>
      <c r="D17" s="5" t="str">
        <f>"210710010615"</f>
        <v>210710010615</v>
      </c>
      <c r="E17" s="6">
        <v>81.400000000000006</v>
      </c>
      <c r="F17" s="8" t="s">
        <v>6</v>
      </c>
    </row>
    <row r="18" spans="1:6" s="2" customFormat="1" ht="19.25" customHeight="1" x14ac:dyDescent="0.4">
      <c r="A18" s="13">
        <v>17</v>
      </c>
      <c r="B18" s="5" t="str">
        <f>"邱思亿"</f>
        <v>邱思亿</v>
      </c>
      <c r="C18" s="6" t="str">
        <f t="shared" si="0"/>
        <v>女</v>
      </c>
      <c r="D18" s="5" t="str">
        <f>"210710011717"</f>
        <v>210710011717</v>
      </c>
      <c r="E18" s="6">
        <v>80.7</v>
      </c>
      <c r="F18" s="8" t="s">
        <v>6</v>
      </c>
    </row>
    <row r="19" spans="1:6" s="2" customFormat="1" ht="19.25" customHeight="1" x14ac:dyDescent="0.4">
      <c r="A19" s="13">
        <v>18</v>
      </c>
      <c r="B19" s="5" t="str">
        <f>"邓彩妮"</f>
        <v>邓彩妮</v>
      </c>
      <c r="C19" s="6" t="str">
        <f t="shared" si="0"/>
        <v>女</v>
      </c>
      <c r="D19" s="5" t="str">
        <f>"210710010927"</f>
        <v>210710010927</v>
      </c>
      <c r="E19" s="6">
        <v>80.7</v>
      </c>
      <c r="F19" s="8" t="s">
        <v>6</v>
      </c>
    </row>
    <row r="20" spans="1:6" s="2" customFormat="1" ht="19.25" customHeight="1" x14ac:dyDescent="0.4">
      <c r="A20" s="13">
        <v>19</v>
      </c>
      <c r="B20" s="5" t="str">
        <f>"曾丹霞"</f>
        <v>曾丹霞</v>
      </c>
      <c r="C20" s="6" t="str">
        <f t="shared" si="0"/>
        <v>女</v>
      </c>
      <c r="D20" s="5" t="str">
        <f>"210710010326"</f>
        <v>210710010326</v>
      </c>
      <c r="E20" s="6">
        <v>80.7</v>
      </c>
      <c r="F20" s="8" t="s">
        <v>6</v>
      </c>
    </row>
    <row r="21" spans="1:6" ht="19.25" customHeight="1" x14ac:dyDescent="0.4">
      <c r="A21" s="13">
        <v>20</v>
      </c>
      <c r="B21" s="5" t="str">
        <f>"林羽鸿"</f>
        <v>林羽鸿</v>
      </c>
      <c r="C21" s="6" t="str">
        <f t="shared" si="0"/>
        <v>女</v>
      </c>
      <c r="D21" s="5" t="str">
        <f>"210710011210"</f>
        <v>210710011210</v>
      </c>
      <c r="E21" s="6">
        <v>80.7</v>
      </c>
      <c r="F21" s="8" t="s">
        <v>6</v>
      </c>
    </row>
    <row r="22" spans="1:6" ht="19.25" customHeight="1" x14ac:dyDescent="0.4">
      <c r="A22" s="13">
        <v>21</v>
      </c>
      <c r="B22" s="5" t="str">
        <f>"胡莲萍"</f>
        <v>胡莲萍</v>
      </c>
      <c r="C22" s="6" t="str">
        <f t="shared" si="0"/>
        <v>女</v>
      </c>
      <c r="D22" s="5" t="str">
        <f>"210710010922"</f>
        <v>210710010922</v>
      </c>
      <c r="E22" s="6">
        <v>80.5</v>
      </c>
      <c r="F22" s="8" t="s">
        <v>6</v>
      </c>
    </row>
    <row r="23" spans="1:6" ht="19.25" customHeight="1" x14ac:dyDescent="0.4">
      <c r="A23" s="13">
        <v>22</v>
      </c>
      <c r="B23" s="5" t="str">
        <f>"陈道燕"</f>
        <v>陈道燕</v>
      </c>
      <c r="C23" s="6" t="str">
        <f t="shared" si="0"/>
        <v>女</v>
      </c>
      <c r="D23" s="5" t="str">
        <f>"210710011526"</f>
        <v>210710011526</v>
      </c>
      <c r="E23" s="6">
        <v>80.5</v>
      </c>
      <c r="F23" s="8" t="s">
        <v>6</v>
      </c>
    </row>
    <row r="24" spans="1:6" ht="19.25" customHeight="1" x14ac:dyDescent="0.4">
      <c r="A24" s="13">
        <v>23</v>
      </c>
      <c r="B24" s="5" t="str">
        <f>"吴柳梅"</f>
        <v>吴柳梅</v>
      </c>
      <c r="C24" s="6" t="str">
        <f t="shared" si="0"/>
        <v>女</v>
      </c>
      <c r="D24" s="5" t="str">
        <f>"210710010728"</f>
        <v>210710010728</v>
      </c>
      <c r="E24" s="6">
        <v>80.2</v>
      </c>
      <c r="F24" s="8" t="s">
        <v>6</v>
      </c>
    </row>
    <row r="25" spans="1:6" ht="19.25" customHeight="1" x14ac:dyDescent="0.4">
      <c r="A25" s="13">
        <v>24</v>
      </c>
      <c r="B25" s="5" t="str">
        <f>"王玉珍"</f>
        <v>王玉珍</v>
      </c>
      <c r="C25" s="6" t="str">
        <f t="shared" si="0"/>
        <v>女</v>
      </c>
      <c r="D25" s="5" t="str">
        <f>"210710011218"</f>
        <v>210710011218</v>
      </c>
      <c r="E25" s="6">
        <v>79.5</v>
      </c>
      <c r="F25" s="8" t="s">
        <v>6</v>
      </c>
    </row>
    <row r="26" spans="1:6" ht="19.25" customHeight="1" x14ac:dyDescent="0.4">
      <c r="A26" s="13">
        <v>25</v>
      </c>
      <c r="B26" s="5" t="str">
        <f>"陈乾秋"</f>
        <v>陈乾秋</v>
      </c>
      <c r="C26" s="6" t="str">
        <f t="shared" si="0"/>
        <v>女</v>
      </c>
      <c r="D26" s="5" t="str">
        <f>"210710011409"</f>
        <v>210710011409</v>
      </c>
      <c r="E26" s="6">
        <v>79.5</v>
      </c>
      <c r="F26" s="8" t="s">
        <v>6</v>
      </c>
    </row>
    <row r="27" spans="1:6" s="2" customFormat="1" ht="19.25" customHeight="1" x14ac:dyDescent="0.4">
      <c r="A27" s="13">
        <v>26</v>
      </c>
      <c r="B27" s="5" t="str">
        <f>"王小尾"</f>
        <v>王小尾</v>
      </c>
      <c r="C27" s="6" t="str">
        <f t="shared" si="0"/>
        <v>女</v>
      </c>
      <c r="D27" s="5" t="str">
        <f>"210710011602"</f>
        <v>210710011602</v>
      </c>
      <c r="E27" s="6">
        <v>79.5</v>
      </c>
      <c r="F27" s="8" t="s">
        <v>6</v>
      </c>
    </row>
    <row r="28" spans="1:6" ht="19.25" customHeight="1" x14ac:dyDescent="0.4">
      <c r="A28" s="13">
        <v>27</v>
      </c>
      <c r="B28" s="5" t="str">
        <f>"蔡翠霞"</f>
        <v>蔡翠霞</v>
      </c>
      <c r="C28" s="6" t="str">
        <f t="shared" si="0"/>
        <v>女</v>
      </c>
      <c r="D28" s="5" t="str">
        <f>"210710010824"</f>
        <v>210710010824</v>
      </c>
      <c r="E28" s="6">
        <v>79.3</v>
      </c>
      <c r="F28" s="8" t="s">
        <v>6</v>
      </c>
    </row>
    <row r="29" spans="1:6" ht="19.25" customHeight="1" x14ac:dyDescent="0.4">
      <c r="A29" s="13">
        <v>28</v>
      </c>
      <c r="B29" s="5" t="str">
        <f>"林正欢"</f>
        <v>林正欢</v>
      </c>
      <c r="C29" s="6" t="str">
        <f t="shared" si="0"/>
        <v>女</v>
      </c>
      <c r="D29" s="5" t="str">
        <f>"210710010317"</f>
        <v>210710010317</v>
      </c>
      <c r="E29" s="6">
        <v>78.7</v>
      </c>
      <c r="F29" s="8" t="s">
        <v>6</v>
      </c>
    </row>
    <row r="30" spans="1:6" ht="19.25" customHeight="1" x14ac:dyDescent="0.4">
      <c r="A30" s="13">
        <v>29</v>
      </c>
      <c r="B30" s="5" t="str">
        <f>"何爱尾"</f>
        <v>何爱尾</v>
      </c>
      <c r="C30" s="6" t="str">
        <f t="shared" si="0"/>
        <v>女</v>
      </c>
      <c r="D30" s="5" t="str">
        <f>"210710011615"</f>
        <v>210710011615</v>
      </c>
      <c r="E30" s="6">
        <v>78.7</v>
      </c>
      <c r="F30" s="8" t="s">
        <v>6</v>
      </c>
    </row>
    <row r="31" spans="1:6" ht="19.25" customHeight="1" x14ac:dyDescent="0.4">
      <c r="A31" s="13">
        <v>30</v>
      </c>
      <c r="B31" s="5" t="str">
        <f>"邓金玲"</f>
        <v>邓金玲</v>
      </c>
      <c r="C31" s="6" t="str">
        <f t="shared" si="0"/>
        <v>女</v>
      </c>
      <c r="D31" s="5" t="str">
        <f>"210710011609"</f>
        <v>210710011609</v>
      </c>
      <c r="E31" s="6">
        <v>78.400000000000006</v>
      </c>
      <c r="F31" s="8" t="s">
        <v>6</v>
      </c>
    </row>
    <row r="32" spans="1:6" ht="19.25" customHeight="1" x14ac:dyDescent="0.4">
      <c r="A32" s="13">
        <v>31</v>
      </c>
      <c r="B32" s="5" t="str">
        <f>"蔡玉媚"</f>
        <v>蔡玉媚</v>
      </c>
      <c r="C32" s="6" t="str">
        <f t="shared" si="0"/>
        <v>女</v>
      </c>
      <c r="D32" s="5" t="str">
        <f>"210710011009"</f>
        <v>210710011009</v>
      </c>
      <c r="E32" s="6">
        <v>78.400000000000006</v>
      </c>
      <c r="F32" s="8" t="s">
        <v>6</v>
      </c>
    </row>
    <row r="33" spans="1:6" ht="19.25" customHeight="1" x14ac:dyDescent="0.4">
      <c r="A33" s="13">
        <v>32</v>
      </c>
      <c r="B33" s="5" t="str">
        <f>"刘淑静"</f>
        <v>刘淑静</v>
      </c>
      <c r="C33" s="6" t="str">
        <f t="shared" si="0"/>
        <v>女</v>
      </c>
      <c r="D33" s="5" t="str">
        <f>"210710011301"</f>
        <v>210710011301</v>
      </c>
      <c r="E33" s="6">
        <v>78.2</v>
      </c>
      <c r="F33" s="8" t="s">
        <v>6</v>
      </c>
    </row>
    <row r="34" spans="1:6" ht="19.25" customHeight="1" x14ac:dyDescent="0.4">
      <c r="A34" s="13">
        <v>33</v>
      </c>
      <c r="B34" s="5" t="str">
        <f>"李小妹"</f>
        <v>李小妹</v>
      </c>
      <c r="C34" s="6" t="str">
        <f t="shared" ref="C34:C65" si="1">"女"</f>
        <v>女</v>
      </c>
      <c r="D34" s="5" t="str">
        <f>"210710010802"</f>
        <v>210710010802</v>
      </c>
      <c r="E34" s="6">
        <v>77.8</v>
      </c>
      <c r="F34" s="8" t="s">
        <v>6</v>
      </c>
    </row>
    <row r="35" spans="1:6" ht="19.25" customHeight="1" x14ac:dyDescent="0.4">
      <c r="A35" s="13">
        <v>34</v>
      </c>
      <c r="B35" s="5" t="str">
        <f>"曾立娜"</f>
        <v>曾立娜</v>
      </c>
      <c r="C35" s="6" t="str">
        <f t="shared" si="1"/>
        <v>女</v>
      </c>
      <c r="D35" s="5" t="str">
        <f>"210710010820"</f>
        <v>210710010820</v>
      </c>
      <c r="E35" s="6">
        <v>77.599999999999994</v>
      </c>
      <c r="F35" s="8" t="s">
        <v>6</v>
      </c>
    </row>
    <row r="36" spans="1:6" ht="19.25" customHeight="1" x14ac:dyDescent="0.4">
      <c r="A36" s="13">
        <v>35</v>
      </c>
      <c r="B36" s="5" t="str">
        <f>"王小燕"</f>
        <v>王小燕</v>
      </c>
      <c r="C36" s="6" t="str">
        <f t="shared" si="1"/>
        <v>女</v>
      </c>
      <c r="D36" s="5" t="str">
        <f>"210710011007"</f>
        <v>210710011007</v>
      </c>
      <c r="E36" s="6">
        <v>76.7</v>
      </c>
      <c r="F36" s="8" t="s">
        <v>6</v>
      </c>
    </row>
    <row r="37" spans="1:6" ht="19.25" customHeight="1" x14ac:dyDescent="0.4">
      <c r="A37" s="13">
        <v>36</v>
      </c>
      <c r="B37" s="5" t="str">
        <f>"符秀坤"</f>
        <v>符秀坤</v>
      </c>
      <c r="C37" s="6" t="str">
        <f t="shared" si="1"/>
        <v>女</v>
      </c>
      <c r="D37" s="5" t="str">
        <f>"210710010128"</f>
        <v>210710010128</v>
      </c>
      <c r="E37" s="6">
        <v>75.7</v>
      </c>
      <c r="F37" s="8" t="s">
        <v>6</v>
      </c>
    </row>
    <row r="38" spans="1:6" ht="19.25" customHeight="1" x14ac:dyDescent="0.4">
      <c r="A38" s="13">
        <v>37</v>
      </c>
      <c r="B38" s="5" t="str">
        <f>"符荣慧"</f>
        <v>符荣慧</v>
      </c>
      <c r="C38" s="6" t="str">
        <f t="shared" si="1"/>
        <v>女</v>
      </c>
      <c r="D38" s="5" t="str">
        <f>"210710011729"</f>
        <v>210710011729</v>
      </c>
      <c r="E38" s="6">
        <v>75.2</v>
      </c>
      <c r="F38" s="8" t="s">
        <v>6</v>
      </c>
    </row>
    <row r="39" spans="1:6" ht="19.25" customHeight="1" x14ac:dyDescent="0.4">
      <c r="A39" s="13">
        <v>38</v>
      </c>
      <c r="B39" s="5" t="str">
        <f>"符启璃"</f>
        <v>符启璃</v>
      </c>
      <c r="C39" s="6" t="str">
        <f t="shared" si="1"/>
        <v>女</v>
      </c>
      <c r="D39" s="5" t="str">
        <f>"210710010117"</f>
        <v>210710010117</v>
      </c>
      <c r="E39" s="6">
        <v>74.8</v>
      </c>
      <c r="F39" s="8" t="s">
        <v>6</v>
      </c>
    </row>
    <row r="40" spans="1:6" ht="19.25" customHeight="1" x14ac:dyDescent="0.4">
      <c r="A40" s="13">
        <v>39</v>
      </c>
      <c r="B40" s="5" t="str">
        <f>"唐觉丽"</f>
        <v>唐觉丽</v>
      </c>
      <c r="C40" s="6" t="str">
        <f t="shared" si="1"/>
        <v>女</v>
      </c>
      <c r="D40" s="5" t="str">
        <f>"210710011315"</f>
        <v>210710011315</v>
      </c>
      <c r="E40" s="6">
        <v>74.599999999999994</v>
      </c>
      <c r="F40" s="8" t="s">
        <v>6</v>
      </c>
    </row>
    <row r="41" spans="1:6" ht="19.25" customHeight="1" x14ac:dyDescent="0.4">
      <c r="A41" s="13">
        <v>40</v>
      </c>
      <c r="B41" s="5" t="str">
        <f>"羊欢丹"</f>
        <v>羊欢丹</v>
      </c>
      <c r="C41" s="6" t="str">
        <f t="shared" si="1"/>
        <v>女</v>
      </c>
      <c r="D41" s="5" t="str">
        <f>"210710011603"</f>
        <v>210710011603</v>
      </c>
      <c r="E41" s="6">
        <v>74.2</v>
      </c>
      <c r="F41" s="8" t="s">
        <v>6</v>
      </c>
    </row>
    <row r="42" spans="1:6" ht="19.25" customHeight="1" x14ac:dyDescent="0.4">
      <c r="A42" s="13">
        <v>41</v>
      </c>
      <c r="B42" s="5" t="str">
        <f>"陈和玉"</f>
        <v>陈和玉</v>
      </c>
      <c r="C42" s="6" t="str">
        <f t="shared" si="1"/>
        <v>女</v>
      </c>
      <c r="D42" s="5" t="str">
        <f>"210710011314"</f>
        <v>210710011314</v>
      </c>
      <c r="E42" s="6">
        <v>74.2</v>
      </c>
      <c r="F42" s="9"/>
    </row>
    <row r="43" spans="1:6" ht="19.25" customHeight="1" x14ac:dyDescent="0.4">
      <c r="A43" s="13">
        <v>42</v>
      </c>
      <c r="B43" s="5" t="str">
        <f>"陈土香"</f>
        <v>陈土香</v>
      </c>
      <c r="C43" s="6" t="str">
        <f t="shared" si="1"/>
        <v>女</v>
      </c>
      <c r="D43" s="5" t="str">
        <f>"210710010322"</f>
        <v>210710010322</v>
      </c>
      <c r="E43" s="6">
        <v>74</v>
      </c>
      <c r="F43" s="9"/>
    </row>
    <row r="44" spans="1:6" ht="19.25" customHeight="1" x14ac:dyDescent="0.4">
      <c r="A44" s="13">
        <v>43</v>
      </c>
      <c r="B44" s="5" t="str">
        <f>"陈惠女"</f>
        <v>陈惠女</v>
      </c>
      <c r="C44" s="6" t="str">
        <f t="shared" si="1"/>
        <v>女</v>
      </c>
      <c r="D44" s="5" t="str">
        <f>"210710011204"</f>
        <v>210710011204</v>
      </c>
      <c r="E44" s="6">
        <v>73.8</v>
      </c>
      <c r="F44" s="9"/>
    </row>
    <row r="45" spans="1:6" ht="19.25" customHeight="1" x14ac:dyDescent="0.4">
      <c r="A45" s="13">
        <v>44</v>
      </c>
      <c r="B45" s="5" t="str">
        <f>"卜会玲"</f>
        <v>卜会玲</v>
      </c>
      <c r="C45" s="6" t="str">
        <f t="shared" si="1"/>
        <v>女</v>
      </c>
      <c r="D45" s="5" t="str">
        <f>"210710010427"</f>
        <v>210710010427</v>
      </c>
      <c r="E45" s="6">
        <v>73.7</v>
      </c>
      <c r="F45" s="9"/>
    </row>
    <row r="46" spans="1:6" ht="19.25" customHeight="1" x14ac:dyDescent="0.4">
      <c r="A46" s="13">
        <v>45</v>
      </c>
      <c r="B46" s="5" t="str">
        <f>"郑瑞联"</f>
        <v>郑瑞联</v>
      </c>
      <c r="C46" s="6" t="str">
        <f t="shared" si="1"/>
        <v>女</v>
      </c>
      <c r="D46" s="5" t="str">
        <f>"210710011310"</f>
        <v>210710011310</v>
      </c>
      <c r="E46" s="6">
        <v>73.400000000000006</v>
      </c>
      <c r="F46" s="9"/>
    </row>
    <row r="47" spans="1:6" ht="19.25" customHeight="1" x14ac:dyDescent="0.4">
      <c r="A47" s="13">
        <v>46</v>
      </c>
      <c r="B47" s="5" t="str">
        <f>"黄凤琴"</f>
        <v>黄凤琴</v>
      </c>
      <c r="C47" s="6" t="str">
        <f t="shared" si="1"/>
        <v>女</v>
      </c>
      <c r="D47" s="5" t="str">
        <f>"210710011801"</f>
        <v>210710011801</v>
      </c>
      <c r="E47" s="6">
        <v>72.900000000000006</v>
      </c>
      <c r="F47" s="9"/>
    </row>
    <row r="48" spans="1:6" ht="19.25" customHeight="1" x14ac:dyDescent="0.4">
      <c r="A48" s="13">
        <v>47</v>
      </c>
      <c r="B48" s="5" t="str">
        <f>"陈美燕"</f>
        <v>陈美燕</v>
      </c>
      <c r="C48" s="6" t="str">
        <f t="shared" si="1"/>
        <v>女</v>
      </c>
      <c r="D48" s="5" t="str">
        <f>"210710010307"</f>
        <v>210710010307</v>
      </c>
      <c r="E48" s="6">
        <v>72.8</v>
      </c>
      <c r="F48" s="9"/>
    </row>
    <row r="49" spans="1:6" ht="19.25" customHeight="1" x14ac:dyDescent="0.4">
      <c r="A49" s="13">
        <v>48</v>
      </c>
      <c r="B49" s="5" t="str">
        <f>"谢吉英"</f>
        <v>谢吉英</v>
      </c>
      <c r="C49" s="6" t="str">
        <f t="shared" si="1"/>
        <v>女</v>
      </c>
      <c r="D49" s="5" t="str">
        <f>"210710011216"</f>
        <v>210710011216</v>
      </c>
      <c r="E49" s="6">
        <v>72.599999999999994</v>
      </c>
      <c r="F49" s="9"/>
    </row>
    <row r="50" spans="1:6" ht="19.25" customHeight="1" x14ac:dyDescent="0.4">
      <c r="A50" s="13">
        <v>49</v>
      </c>
      <c r="B50" s="5" t="str">
        <f>"吴桂青"</f>
        <v>吴桂青</v>
      </c>
      <c r="C50" s="6" t="str">
        <f t="shared" si="1"/>
        <v>女</v>
      </c>
      <c r="D50" s="5" t="str">
        <f>"210710010505"</f>
        <v>210710010505</v>
      </c>
      <c r="E50" s="6">
        <v>72.5</v>
      </c>
      <c r="F50" s="9"/>
    </row>
    <row r="51" spans="1:6" ht="19.25" customHeight="1" x14ac:dyDescent="0.4">
      <c r="A51" s="13">
        <v>50</v>
      </c>
      <c r="B51" s="5" t="str">
        <f>"陈美成"</f>
        <v>陈美成</v>
      </c>
      <c r="C51" s="6" t="str">
        <f t="shared" si="1"/>
        <v>女</v>
      </c>
      <c r="D51" s="5" t="str">
        <f>"210710011225"</f>
        <v>210710011225</v>
      </c>
      <c r="E51" s="6">
        <v>72.3</v>
      </c>
      <c r="F51" s="9"/>
    </row>
    <row r="52" spans="1:6" ht="19.25" customHeight="1" x14ac:dyDescent="0.4">
      <c r="A52" s="13">
        <v>51</v>
      </c>
      <c r="B52" s="5" t="str">
        <f>"周炉妹"</f>
        <v>周炉妹</v>
      </c>
      <c r="C52" s="6" t="str">
        <f t="shared" si="1"/>
        <v>女</v>
      </c>
      <c r="D52" s="5" t="str">
        <f>"210710011219"</f>
        <v>210710011219</v>
      </c>
      <c r="E52" s="6">
        <v>72</v>
      </c>
      <c r="F52" s="9"/>
    </row>
    <row r="53" spans="1:6" ht="19.25" customHeight="1" x14ac:dyDescent="0.4">
      <c r="A53" s="13">
        <v>52</v>
      </c>
      <c r="B53" s="5" t="str">
        <f>"吴光娜"</f>
        <v>吴光娜</v>
      </c>
      <c r="C53" s="6" t="str">
        <f t="shared" si="1"/>
        <v>女</v>
      </c>
      <c r="D53" s="5" t="str">
        <f>"210710010709"</f>
        <v>210710010709</v>
      </c>
      <c r="E53" s="6">
        <v>71.8</v>
      </c>
      <c r="F53" s="9"/>
    </row>
    <row r="54" spans="1:6" ht="19.25" customHeight="1" x14ac:dyDescent="0.4">
      <c r="A54" s="13">
        <v>53</v>
      </c>
      <c r="B54" s="5" t="str">
        <f>"陈净磷"</f>
        <v>陈净磷</v>
      </c>
      <c r="C54" s="6" t="str">
        <f t="shared" si="1"/>
        <v>女</v>
      </c>
      <c r="D54" s="5" t="str">
        <f>"210710011530"</f>
        <v>210710011530</v>
      </c>
      <c r="E54" s="6">
        <v>71.8</v>
      </c>
      <c r="F54" s="9"/>
    </row>
    <row r="55" spans="1:6" ht="19.25" customHeight="1" x14ac:dyDescent="0.4">
      <c r="A55" s="13">
        <v>54</v>
      </c>
      <c r="B55" s="5" t="str">
        <f>"钟佳晓"</f>
        <v>钟佳晓</v>
      </c>
      <c r="C55" s="6" t="str">
        <f t="shared" si="1"/>
        <v>女</v>
      </c>
      <c r="D55" s="5" t="str">
        <f>"210710011515"</f>
        <v>210710011515</v>
      </c>
      <c r="E55" s="6">
        <v>71.8</v>
      </c>
      <c r="F55" s="9"/>
    </row>
    <row r="56" spans="1:6" ht="19.25" customHeight="1" x14ac:dyDescent="0.4">
      <c r="A56" s="13">
        <v>55</v>
      </c>
      <c r="B56" s="5" t="str">
        <f>"何芳"</f>
        <v>何芳</v>
      </c>
      <c r="C56" s="6" t="str">
        <f t="shared" si="1"/>
        <v>女</v>
      </c>
      <c r="D56" s="5" t="str">
        <f>"210710010418"</f>
        <v>210710010418</v>
      </c>
      <c r="E56" s="6">
        <v>71.599999999999994</v>
      </c>
      <c r="F56" s="9"/>
    </row>
    <row r="57" spans="1:6" ht="19.25" customHeight="1" x14ac:dyDescent="0.4">
      <c r="A57" s="13">
        <v>56</v>
      </c>
      <c r="B57" s="5" t="str">
        <f>"张选英"</f>
        <v>张选英</v>
      </c>
      <c r="C57" s="6" t="str">
        <f t="shared" si="1"/>
        <v>女</v>
      </c>
      <c r="D57" s="5" t="str">
        <f>"210710010821"</f>
        <v>210710010821</v>
      </c>
      <c r="E57" s="6">
        <v>71.2</v>
      </c>
      <c r="F57" s="9"/>
    </row>
    <row r="58" spans="1:6" ht="19.25" customHeight="1" x14ac:dyDescent="0.4">
      <c r="A58" s="13">
        <v>57</v>
      </c>
      <c r="B58" s="5" t="str">
        <f>"刘岩丹"</f>
        <v>刘岩丹</v>
      </c>
      <c r="C58" s="6" t="str">
        <f t="shared" si="1"/>
        <v>女</v>
      </c>
      <c r="D58" s="5" t="str">
        <f>"210710011021"</f>
        <v>210710011021</v>
      </c>
      <c r="E58" s="6">
        <v>71</v>
      </c>
      <c r="F58" s="9"/>
    </row>
    <row r="59" spans="1:6" ht="19.25" customHeight="1" x14ac:dyDescent="0.4">
      <c r="A59" s="13">
        <v>58</v>
      </c>
      <c r="B59" s="5" t="str">
        <f>"李娜"</f>
        <v>李娜</v>
      </c>
      <c r="C59" s="6" t="str">
        <f t="shared" si="1"/>
        <v>女</v>
      </c>
      <c r="D59" s="5" t="str">
        <f>"210710011718"</f>
        <v>210710011718</v>
      </c>
      <c r="E59" s="6">
        <v>70.900000000000006</v>
      </c>
      <c r="F59" s="9"/>
    </row>
    <row r="60" spans="1:6" ht="19.25" customHeight="1" x14ac:dyDescent="0.4">
      <c r="A60" s="13">
        <v>59</v>
      </c>
      <c r="B60" s="5" t="str">
        <f>"王永彬"</f>
        <v>王永彬</v>
      </c>
      <c r="C60" s="6" t="str">
        <f t="shared" si="1"/>
        <v>女</v>
      </c>
      <c r="D60" s="5" t="str">
        <f>"210710010905"</f>
        <v>210710010905</v>
      </c>
      <c r="E60" s="6">
        <v>70.8</v>
      </c>
      <c r="F60" s="9"/>
    </row>
    <row r="61" spans="1:6" ht="19.25" customHeight="1" x14ac:dyDescent="0.4">
      <c r="A61" s="13">
        <v>60</v>
      </c>
      <c r="B61" s="5" t="str">
        <f>"郑胜坤"</f>
        <v>郑胜坤</v>
      </c>
      <c r="C61" s="6" t="str">
        <f t="shared" si="1"/>
        <v>女</v>
      </c>
      <c r="D61" s="5" t="str">
        <f>"210710011105"</f>
        <v>210710011105</v>
      </c>
      <c r="E61" s="6">
        <v>70.599999999999994</v>
      </c>
      <c r="F61" s="9"/>
    </row>
    <row r="62" spans="1:6" ht="19.25" customHeight="1" x14ac:dyDescent="0.4">
      <c r="A62" s="13">
        <v>61</v>
      </c>
      <c r="B62" s="5" t="str">
        <f>"李江清"</f>
        <v>李江清</v>
      </c>
      <c r="C62" s="6" t="str">
        <f t="shared" si="1"/>
        <v>女</v>
      </c>
      <c r="D62" s="5" t="str">
        <f>"210710010119"</f>
        <v>210710010119</v>
      </c>
      <c r="E62" s="6">
        <v>70.5</v>
      </c>
      <c r="F62" s="9"/>
    </row>
    <row r="63" spans="1:6" ht="19.25" customHeight="1" x14ac:dyDescent="0.4">
      <c r="A63" s="13">
        <v>62</v>
      </c>
      <c r="B63" s="5" t="str">
        <f>"陈星花"</f>
        <v>陈星花</v>
      </c>
      <c r="C63" s="6" t="str">
        <f t="shared" si="1"/>
        <v>女</v>
      </c>
      <c r="D63" s="5" t="str">
        <f>"210710010528"</f>
        <v>210710010528</v>
      </c>
      <c r="E63" s="6">
        <v>70</v>
      </c>
      <c r="F63" s="9"/>
    </row>
    <row r="64" spans="1:6" ht="19.25" customHeight="1" x14ac:dyDescent="0.4">
      <c r="A64" s="13">
        <v>63</v>
      </c>
      <c r="B64" s="5" t="str">
        <f>"陈教桃"</f>
        <v>陈教桃</v>
      </c>
      <c r="C64" s="6" t="str">
        <f t="shared" si="1"/>
        <v>女</v>
      </c>
      <c r="D64" s="5" t="str">
        <f>"210710011212"</f>
        <v>210710011212</v>
      </c>
      <c r="E64" s="6">
        <v>70</v>
      </c>
      <c r="F64" s="9"/>
    </row>
    <row r="65" spans="1:6" s="2" customFormat="1" ht="19.25" customHeight="1" x14ac:dyDescent="0.4">
      <c r="A65" s="13">
        <v>64</v>
      </c>
      <c r="B65" s="5" t="str">
        <f>"李定兰"</f>
        <v>李定兰</v>
      </c>
      <c r="C65" s="6" t="str">
        <f t="shared" si="1"/>
        <v>女</v>
      </c>
      <c r="D65" s="5" t="str">
        <f>"210710011026"</f>
        <v>210710011026</v>
      </c>
      <c r="E65" s="6">
        <v>70</v>
      </c>
      <c r="F65" s="9"/>
    </row>
    <row r="66" spans="1:6" ht="19.25" customHeight="1" x14ac:dyDescent="0.4">
      <c r="A66" s="13">
        <v>65</v>
      </c>
      <c r="B66" s="5" t="str">
        <f>"羊金怀"</f>
        <v>羊金怀</v>
      </c>
      <c r="C66" s="6" t="str">
        <f t="shared" ref="C66:C97" si="2">"女"</f>
        <v>女</v>
      </c>
      <c r="D66" s="5" t="str">
        <f>"210710011112"</f>
        <v>210710011112</v>
      </c>
      <c r="E66" s="6">
        <v>69.900000000000006</v>
      </c>
      <c r="F66" s="9"/>
    </row>
    <row r="67" spans="1:6" ht="19.25" customHeight="1" x14ac:dyDescent="0.4">
      <c r="A67" s="13">
        <v>66</v>
      </c>
      <c r="B67" s="5" t="str">
        <f>"李爱丹"</f>
        <v>李爱丹</v>
      </c>
      <c r="C67" s="6" t="str">
        <f t="shared" si="2"/>
        <v>女</v>
      </c>
      <c r="D67" s="5" t="str">
        <f>"210710010122"</f>
        <v>210710010122</v>
      </c>
      <c r="E67" s="6">
        <v>69.900000000000006</v>
      </c>
      <c r="F67" s="9"/>
    </row>
    <row r="68" spans="1:6" ht="19.25" customHeight="1" x14ac:dyDescent="0.4">
      <c r="A68" s="13">
        <v>67</v>
      </c>
      <c r="B68" s="5" t="str">
        <f>"李精带"</f>
        <v>李精带</v>
      </c>
      <c r="C68" s="6" t="str">
        <f t="shared" si="2"/>
        <v>女</v>
      </c>
      <c r="D68" s="5" t="str">
        <f>"210710011306"</f>
        <v>210710011306</v>
      </c>
      <c r="E68" s="6">
        <v>69.8</v>
      </c>
      <c r="F68" s="9"/>
    </row>
    <row r="69" spans="1:6" ht="19.25" customHeight="1" x14ac:dyDescent="0.4">
      <c r="A69" s="13">
        <v>68</v>
      </c>
      <c r="B69" s="5" t="str">
        <f>"刘初妮"</f>
        <v>刘初妮</v>
      </c>
      <c r="C69" s="6" t="str">
        <f t="shared" si="2"/>
        <v>女</v>
      </c>
      <c r="D69" s="5" t="str">
        <f>"210710011711"</f>
        <v>210710011711</v>
      </c>
      <c r="E69" s="6">
        <v>69.599999999999994</v>
      </c>
      <c r="F69" s="9"/>
    </row>
    <row r="70" spans="1:6" ht="19.25" customHeight="1" x14ac:dyDescent="0.4">
      <c r="A70" s="13">
        <v>69</v>
      </c>
      <c r="B70" s="5" t="str">
        <f>"陆发元"</f>
        <v>陆发元</v>
      </c>
      <c r="C70" s="6" t="str">
        <f t="shared" si="2"/>
        <v>女</v>
      </c>
      <c r="D70" s="5" t="str">
        <f>"210710010218"</f>
        <v>210710010218</v>
      </c>
      <c r="E70" s="6">
        <v>69.599999999999994</v>
      </c>
      <c r="F70" s="9"/>
    </row>
    <row r="71" spans="1:6" ht="19.25" customHeight="1" x14ac:dyDescent="0.4">
      <c r="A71" s="13">
        <v>70</v>
      </c>
      <c r="B71" s="5" t="str">
        <f>"唐丽妹"</f>
        <v>唐丽妹</v>
      </c>
      <c r="C71" s="6" t="str">
        <f t="shared" si="2"/>
        <v>女</v>
      </c>
      <c r="D71" s="5" t="str">
        <f>"210710011416"</f>
        <v>210710011416</v>
      </c>
      <c r="E71" s="6">
        <v>69.5</v>
      </c>
      <c r="F71" s="9"/>
    </row>
    <row r="72" spans="1:6" ht="19.25" customHeight="1" x14ac:dyDescent="0.4">
      <c r="A72" s="13">
        <v>71</v>
      </c>
      <c r="B72" s="5" t="str">
        <f>"李紫艳"</f>
        <v>李紫艳</v>
      </c>
      <c r="C72" s="6" t="str">
        <f t="shared" si="2"/>
        <v>女</v>
      </c>
      <c r="D72" s="5" t="str">
        <f>"210710010219"</f>
        <v>210710010219</v>
      </c>
      <c r="E72" s="6">
        <v>69.5</v>
      </c>
      <c r="F72" s="9"/>
    </row>
    <row r="73" spans="1:6" ht="19.25" customHeight="1" x14ac:dyDescent="0.4">
      <c r="A73" s="13">
        <v>72</v>
      </c>
      <c r="B73" s="5" t="str">
        <f>"符美婷"</f>
        <v>符美婷</v>
      </c>
      <c r="C73" s="6" t="str">
        <f t="shared" si="2"/>
        <v>女</v>
      </c>
      <c r="D73" s="5" t="str">
        <f>"210710011312"</f>
        <v>210710011312</v>
      </c>
      <c r="E73" s="6">
        <v>69.5</v>
      </c>
      <c r="F73" s="9"/>
    </row>
    <row r="74" spans="1:6" ht="19.25" customHeight="1" x14ac:dyDescent="0.4">
      <c r="A74" s="13">
        <v>73</v>
      </c>
      <c r="B74" s="5" t="str">
        <f>"薛梅子"</f>
        <v>薛梅子</v>
      </c>
      <c r="C74" s="6" t="str">
        <f t="shared" si="2"/>
        <v>女</v>
      </c>
      <c r="D74" s="5" t="str">
        <f>"210710011624"</f>
        <v>210710011624</v>
      </c>
      <c r="E74" s="6">
        <v>69.400000000000006</v>
      </c>
      <c r="F74" s="9"/>
    </row>
    <row r="75" spans="1:6" ht="19.25" customHeight="1" x14ac:dyDescent="0.4">
      <c r="A75" s="13">
        <v>74</v>
      </c>
      <c r="B75" s="5" t="str">
        <f>"陈丽霞"</f>
        <v>陈丽霞</v>
      </c>
      <c r="C75" s="6" t="str">
        <f t="shared" si="2"/>
        <v>女</v>
      </c>
      <c r="D75" s="5" t="str">
        <f>"210710010509"</f>
        <v>210710010509</v>
      </c>
      <c r="E75" s="6">
        <v>69.3</v>
      </c>
      <c r="F75" s="9"/>
    </row>
    <row r="76" spans="1:6" ht="19.25" customHeight="1" x14ac:dyDescent="0.4">
      <c r="A76" s="13">
        <v>75</v>
      </c>
      <c r="B76" s="5" t="str">
        <f>"李玉珠"</f>
        <v>李玉珠</v>
      </c>
      <c r="C76" s="6" t="str">
        <f t="shared" si="2"/>
        <v>女</v>
      </c>
      <c r="D76" s="5" t="str">
        <f>"210710010807"</f>
        <v>210710010807</v>
      </c>
      <c r="E76" s="6">
        <v>69.2</v>
      </c>
      <c r="F76" s="9"/>
    </row>
    <row r="77" spans="1:6" ht="19.25" customHeight="1" x14ac:dyDescent="0.4">
      <c r="A77" s="13">
        <v>76</v>
      </c>
      <c r="B77" s="5" t="str">
        <f>"陈燕燕"</f>
        <v>陈燕燕</v>
      </c>
      <c r="C77" s="6" t="str">
        <f t="shared" si="2"/>
        <v>女</v>
      </c>
      <c r="D77" s="5" t="str">
        <f>"210710010520"</f>
        <v>210710010520</v>
      </c>
      <c r="E77" s="6">
        <v>69</v>
      </c>
      <c r="F77" s="9"/>
    </row>
    <row r="78" spans="1:6" ht="19.25" customHeight="1" x14ac:dyDescent="0.4">
      <c r="A78" s="13">
        <v>77</v>
      </c>
      <c r="B78" s="5" t="str">
        <f>"陈日爱"</f>
        <v>陈日爱</v>
      </c>
      <c r="C78" s="6" t="str">
        <f t="shared" si="2"/>
        <v>女</v>
      </c>
      <c r="D78" s="5" t="str">
        <f>"210710010517"</f>
        <v>210710010517</v>
      </c>
      <c r="E78" s="6">
        <v>68.900000000000006</v>
      </c>
      <c r="F78" s="9"/>
    </row>
    <row r="79" spans="1:6" ht="19.25" customHeight="1" x14ac:dyDescent="0.4">
      <c r="A79" s="13">
        <v>78</v>
      </c>
      <c r="B79" s="5" t="str">
        <f>"陈贤娜"</f>
        <v>陈贤娜</v>
      </c>
      <c r="C79" s="6" t="str">
        <f t="shared" si="2"/>
        <v>女</v>
      </c>
      <c r="D79" s="5" t="str">
        <f>"210710010319"</f>
        <v>210710010319</v>
      </c>
      <c r="E79" s="6">
        <v>68.599999999999994</v>
      </c>
      <c r="F79" s="9"/>
    </row>
    <row r="80" spans="1:6" ht="19.25" customHeight="1" x14ac:dyDescent="0.4">
      <c r="A80" s="13">
        <v>79</v>
      </c>
      <c r="B80" s="5" t="str">
        <f>"李先波"</f>
        <v>李先波</v>
      </c>
      <c r="C80" s="6" t="str">
        <f t="shared" si="2"/>
        <v>女</v>
      </c>
      <c r="D80" s="5" t="str">
        <f>"210710011727"</f>
        <v>210710011727</v>
      </c>
      <c r="E80" s="6">
        <v>68.5</v>
      </c>
      <c r="F80" s="9"/>
    </row>
    <row r="81" spans="1:6" ht="19.25" customHeight="1" x14ac:dyDescent="0.4">
      <c r="A81" s="13">
        <v>80</v>
      </c>
      <c r="B81" s="5" t="str">
        <f>"林本娜"</f>
        <v>林本娜</v>
      </c>
      <c r="C81" s="6" t="str">
        <f t="shared" si="2"/>
        <v>女</v>
      </c>
      <c r="D81" s="5" t="str">
        <f>"210710010201"</f>
        <v>210710010201</v>
      </c>
      <c r="E81" s="6">
        <v>68.099999999999994</v>
      </c>
      <c r="F81" s="9"/>
    </row>
    <row r="82" spans="1:6" ht="19.25" customHeight="1" x14ac:dyDescent="0.4">
      <c r="A82" s="13">
        <v>81</v>
      </c>
      <c r="B82" s="5" t="str">
        <f>"吴颖"</f>
        <v>吴颖</v>
      </c>
      <c r="C82" s="6" t="str">
        <f t="shared" si="2"/>
        <v>女</v>
      </c>
      <c r="D82" s="5" t="str">
        <f>"210710010808"</f>
        <v>210710010808</v>
      </c>
      <c r="E82" s="6">
        <v>68.099999999999994</v>
      </c>
      <c r="F82" s="9"/>
    </row>
    <row r="83" spans="1:6" ht="19.25" customHeight="1" x14ac:dyDescent="0.4">
      <c r="A83" s="13">
        <v>82</v>
      </c>
      <c r="B83" s="5" t="str">
        <f>"黄桂月"</f>
        <v>黄桂月</v>
      </c>
      <c r="C83" s="6" t="str">
        <f t="shared" si="2"/>
        <v>女</v>
      </c>
      <c r="D83" s="5" t="str">
        <f>"210710010429"</f>
        <v>210710010429</v>
      </c>
      <c r="E83" s="6">
        <v>68</v>
      </c>
      <c r="F83" s="9"/>
    </row>
    <row r="84" spans="1:6" ht="19.25" customHeight="1" x14ac:dyDescent="0.4">
      <c r="A84" s="13">
        <v>83</v>
      </c>
      <c r="B84" s="5" t="str">
        <f>"薛美柳"</f>
        <v>薛美柳</v>
      </c>
      <c r="C84" s="6" t="str">
        <f t="shared" si="2"/>
        <v>女</v>
      </c>
      <c r="D84" s="5" t="str">
        <f>"210710010504"</f>
        <v>210710010504</v>
      </c>
      <c r="E84" s="6">
        <v>68</v>
      </c>
      <c r="F84" s="9"/>
    </row>
    <row r="85" spans="1:6" ht="19.25" customHeight="1" x14ac:dyDescent="0.4">
      <c r="A85" s="13">
        <v>84</v>
      </c>
      <c r="B85" s="5" t="str">
        <f>"陈曦"</f>
        <v>陈曦</v>
      </c>
      <c r="C85" s="6" t="str">
        <f t="shared" si="2"/>
        <v>女</v>
      </c>
      <c r="D85" s="5" t="str">
        <f>"210710011612"</f>
        <v>210710011612</v>
      </c>
      <c r="E85" s="6">
        <v>67.7</v>
      </c>
      <c r="F85" s="9"/>
    </row>
    <row r="86" spans="1:6" ht="19.25" customHeight="1" x14ac:dyDescent="0.4">
      <c r="A86" s="13">
        <v>85</v>
      </c>
      <c r="B86" s="5" t="str">
        <f>"王文莲"</f>
        <v>王文莲</v>
      </c>
      <c r="C86" s="6" t="str">
        <f t="shared" si="2"/>
        <v>女</v>
      </c>
      <c r="D86" s="5" t="str">
        <f>"210710010303"</f>
        <v>210710010303</v>
      </c>
      <c r="E86" s="6">
        <v>67.400000000000006</v>
      </c>
      <c r="F86" s="9"/>
    </row>
    <row r="87" spans="1:6" ht="19.25" customHeight="1" x14ac:dyDescent="0.4">
      <c r="A87" s="13">
        <v>86</v>
      </c>
      <c r="B87" s="5" t="str">
        <f>"黄宁"</f>
        <v>黄宁</v>
      </c>
      <c r="C87" s="6" t="str">
        <f t="shared" si="2"/>
        <v>女</v>
      </c>
      <c r="D87" s="5" t="str">
        <f>"210710010105"</f>
        <v>210710010105</v>
      </c>
      <c r="E87" s="6">
        <v>67.099999999999994</v>
      </c>
      <c r="F87" s="9"/>
    </row>
    <row r="88" spans="1:6" ht="19.25" customHeight="1" x14ac:dyDescent="0.4">
      <c r="A88" s="13">
        <v>87</v>
      </c>
      <c r="B88" s="5" t="str">
        <f>"王春柳"</f>
        <v>王春柳</v>
      </c>
      <c r="C88" s="6" t="str">
        <f t="shared" si="2"/>
        <v>女</v>
      </c>
      <c r="D88" s="5" t="str">
        <f>"210710011605"</f>
        <v>210710011605</v>
      </c>
      <c r="E88" s="6">
        <v>67.099999999999994</v>
      </c>
      <c r="F88" s="9"/>
    </row>
    <row r="89" spans="1:6" ht="19.25" customHeight="1" x14ac:dyDescent="0.4">
      <c r="A89" s="13">
        <v>88</v>
      </c>
      <c r="B89" s="5" t="str">
        <f>"吴群凤"</f>
        <v>吴群凤</v>
      </c>
      <c r="C89" s="6" t="str">
        <f t="shared" si="2"/>
        <v>女</v>
      </c>
      <c r="D89" s="5" t="str">
        <f>"210710011511"</f>
        <v>210710011511</v>
      </c>
      <c r="E89" s="6">
        <v>66.900000000000006</v>
      </c>
      <c r="F89" s="9"/>
    </row>
    <row r="90" spans="1:6" ht="19.25" customHeight="1" x14ac:dyDescent="0.4">
      <c r="A90" s="13">
        <v>89</v>
      </c>
      <c r="B90" s="5" t="str">
        <f>"赵菊女"</f>
        <v>赵菊女</v>
      </c>
      <c r="C90" s="6" t="str">
        <f t="shared" si="2"/>
        <v>女</v>
      </c>
      <c r="D90" s="5" t="str">
        <f>"210710010103"</f>
        <v>210710010103</v>
      </c>
      <c r="E90" s="6">
        <v>66.900000000000006</v>
      </c>
      <c r="F90" s="9"/>
    </row>
    <row r="91" spans="1:6" ht="19.25" customHeight="1" x14ac:dyDescent="0.4">
      <c r="A91" s="13">
        <v>90</v>
      </c>
      <c r="B91" s="5" t="str">
        <f>"何吉妃"</f>
        <v>何吉妃</v>
      </c>
      <c r="C91" s="6" t="str">
        <f t="shared" si="2"/>
        <v>女</v>
      </c>
      <c r="D91" s="5" t="str">
        <f>"210710010522"</f>
        <v>210710010522</v>
      </c>
      <c r="E91" s="6">
        <v>66.7</v>
      </c>
      <c r="F91" s="9"/>
    </row>
    <row r="92" spans="1:6" ht="19.25" customHeight="1" x14ac:dyDescent="0.4">
      <c r="A92" s="13">
        <v>91</v>
      </c>
      <c r="B92" s="5" t="str">
        <f>"唐玲"</f>
        <v>唐玲</v>
      </c>
      <c r="C92" s="6" t="str">
        <f t="shared" si="2"/>
        <v>女</v>
      </c>
      <c r="D92" s="5" t="str">
        <f>"210710010328"</f>
        <v>210710010328</v>
      </c>
      <c r="E92" s="6">
        <v>66.5</v>
      </c>
      <c r="F92" s="9"/>
    </row>
    <row r="93" spans="1:6" ht="19.25" customHeight="1" x14ac:dyDescent="0.4">
      <c r="A93" s="13">
        <v>92</v>
      </c>
      <c r="B93" s="5" t="str">
        <f>"邓孟窕"</f>
        <v>邓孟窕</v>
      </c>
      <c r="C93" s="6" t="str">
        <f t="shared" si="2"/>
        <v>女</v>
      </c>
      <c r="D93" s="5" t="str">
        <f>"210710011424"</f>
        <v>210710011424</v>
      </c>
      <c r="E93" s="6">
        <v>66.400000000000006</v>
      </c>
      <c r="F93" s="9"/>
    </row>
    <row r="94" spans="1:6" ht="19.25" customHeight="1" x14ac:dyDescent="0.4">
      <c r="A94" s="13">
        <v>93</v>
      </c>
      <c r="B94" s="5" t="str">
        <f>"许月涝"</f>
        <v>许月涝</v>
      </c>
      <c r="C94" s="6" t="str">
        <f t="shared" si="2"/>
        <v>女</v>
      </c>
      <c r="D94" s="5" t="str">
        <f>"210710011302"</f>
        <v>210710011302</v>
      </c>
      <c r="E94" s="6">
        <v>66.400000000000006</v>
      </c>
      <c r="F94" s="9"/>
    </row>
    <row r="95" spans="1:6" ht="19.25" customHeight="1" x14ac:dyDescent="0.4">
      <c r="A95" s="13">
        <v>94</v>
      </c>
      <c r="B95" s="5" t="str">
        <f>"钟颖"</f>
        <v>钟颖</v>
      </c>
      <c r="C95" s="6" t="str">
        <f t="shared" si="2"/>
        <v>女</v>
      </c>
      <c r="D95" s="5" t="str">
        <f>"210710010903"</f>
        <v>210710010903</v>
      </c>
      <c r="E95" s="6">
        <v>66.2</v>
      </c>
      <c r="F95" s="9"/>
    </row>
    <row r="96" spans="1:6" ht="19.25" customHeight="1" x14ac:dyDescent="0.4">
      <c r="A96" s="13">
        <v>95</v>
      </c>
      <c r="B96" s="5" t="str">
        <f>"王锦翠"</f>
        <v>王锦翠</v>
      </c>
      <c r="C96" s="6" t="str">
        <f t="shared" si="2"/>
        <v>女</v>
      </c>
      <c r="D96" s="5" t="str">
        <f>"210710011430"</f>
        <v>210710011430</v>
      </c>
      <c r="E96" s="6">
        <v>66.099999999999994</v>
      </c>
      <c r="F96" s="9"/>
    </row>
    <row r="97" spans="1:6" ht="19.25" customHeight="1" x14ac:dyDescent="0.4">
      <c r="A97" s="13">
        <v>96</v>
      </c>
      <c r="B97" s="5" t="str">
        <f>"邓官花"</f>
        <v>邓官花</v>
      </c>
      <c r="C97" s="6" t="str">
        <f t="shared" si="2"/>
        <v>女</v>
      </c>
      <c r="D97" s="5" t="str">
        <f>"210710011528"</f>
        <v>210710011528</v>
      </c>
      <c r="E97" s="6">
        <v>66</v>
      </c>
      <c r="F97" s="9"/>
    </row>
    <row r="98" spans="1:6" ht="19.25" customHeight="1" x14ac:dyDescent="0.4">
      <c r="A98" s="13">
        <v>97</v>
      </c>
      <c r="B98" s="5" t="str">
        <f>"邢日懿"</f>
        <v>邢日懿</v>
      </c>
      <c r="C98" s="6" t="str">
        <f t="shared" ref="C98:C119" si="3">"女"</f>
        <v>女</v>
      </c>
      <c r="D98" s="5" t="str">
        <f>"210710010917"</f>
        <v>210710010917</v>
      </c>
      <c r="E98" s="6">
        <v>66</v>
      </c>
      <c r="F98" s="9"/>
    </row>
    <row r="99" spans="1:6" ht="19.25" customHeight="1" x14ac:dyDescent="0.4">
      <c r="A99" s="13">
        <v>98</v>
      </c>
      <c r="B99" s="5" t="str">
        <f>"吴庭淑"</f>
        <v>吴庭淑</v>
      </c>
      <c r="C99" s="6" t="str">
        <f t="shared" si="3"/>
        <v>女</v>
      </c>
      <c r="D99" s="5" t="str">
        <f>"210710011725"</f>
        <v>210710011725</v>
      </c>
      <c r="E99" s="6">
        <v>66</v>
      </c>
      <c r="F99" s="9"/>
    </row>
    <row r="100" spans="1:6" ht="19.25" customHeight="1" x14ac:dyDescent="0.4">
      <c r="A100" s="13">
        <v>99</v>
      </c>
      <c r="B100" s="5" t="str">
        <f>"羊翠香"</f>
        <v>羊翠香</v>
      </c>
      <c r="C100" s="6" t="str">
        <f t="shared" si="3"/>
        <v>女</v>
      </c>
      <c r="D100" s="5" t="str">
        <f>"210710011117"</f>
        <v>210710011117</v>
      </c>
      <c r="E100" s="6">
        <v>66</v>
      </c>
      <c r="F100" s="9"/>
    </row>
    <row r="101" spans="1:6" ht="19.25" customHeight="1" x14ac:dyDescent="0.4">
      <c r="A101" s="13">
        <v>100</v>
      </c>
      <c r="B101" s="5" t="str">
        <f>"周水花"</f>
        <v>周水花</v>
      </c>
      <c r="C101" s="6" t="str">
        <f t="shared" si="3"/>
        <v>女</v>
      </c>
      <c r="D101" s="5" t="str">
        <f>"210710010314"</f>
        <v>210710010314</v>
      </c>
      <c r="E101" s="6">
        <v>65.900000000000006</v>
      </c>
      <c r="F101" s="9"/>
    </row>
    <row r="102" spans="1:6" ht="19.25" customHeight="1" x14ac:dyDescent="0.4">
      <c r="A102" s="13">
        <v>101</v>
      </c>
      <c r="B102" s="5" t="str">
        <f>"王美爱"</f>
        <v>王美爱</v>
      </c>
      <c r="C102" s="6" t="str">
        <f t="shared" si="3"/>
        <v>女</v>
      </c>
      <c r="D102" s="5" t="str">
        <f>"210710010222"</f>
        <v>210710010222</v>
      </c>
      <c r="E102" s="6">
        <v>65.900000000000006</v>
      </c>
      <c r="F102" s="9"/>
    </row>
    <row r="103" spans="1:6" ht="19.25" customHeight="1" x14ac:dyDescent="0.4">
      <c r="A103" s="13">
        <v>102</v>
      </c>
      <c r="B103" s="5" t="str">
        <f>"唐菊珠"</f>
        <v>唐菊珠</v>
      </c>
      <c r="C103" s="6" t="str">
        <f t="shared" si="3"/>
        <v>女</v>
      </c>
      <c r="D103" s="5" t="str">
        <f>"210710011810"</f>
        <v>210710011810</v>
      </c>
      <c r="E103" s="6">
        <v>65.7</v>
      </c>
      <c r="F103" s="9"/>
    </row>
    <row r="104" spans="1:6" ht="19.25" customHeight="1" x14ac:dyDescent="0.4">
      <c r="A104" s="13">
        <v>103</v>
      </c>
      <c r="B104" s="5" t="str">
        <f>"谢元香"</f>
        <v>谢元香</v>
      </c>
      <c r="C104" s="6" t="str">
        <f t="shared" si="3"/>
        <v>女</v>
      </c>
      <c r="D104" s="5" t="str">
        <f>"210710011123"</f>
        <v>210710011123</v>
      </c>
      <c r="E104" s="6">
        <v>65.599999999999994</v>
      </c>
      <c r="F104" s="9"/>
    </row>
    <row r="105" spans="1:6" ht="19.25" customHeight="1" x14ac:dyDescent="0.4">
      <c r="A105" s="13">
        <v>104</v>
      </c>
      <c r="B105" s="5" t="str">
        <f>"唐婆莲"</f>
        <v>唐婆莲</v>
      </c>
      <c r="C105" s="6" t="str">
        <f t="shared" si="3"/>
        <v>女</v>
      </c>
      <c r="D105" s="5" t="str">
        <f>"210710010724"</f>
        <v>210710010724</v>
      </c>
      <c r="E105" s="6">
        <v>65.3</v>
      </c>
      <c r="F105" s="9"/>
    </row>
    <row r="106" spans="1:6" ht="19.25" customHeight="1" x14ac:dyDescent="0.4">
      <c r="A106" s="13">
        <v>105</v>
      </c>
      <c r="B106" s="5" t="str">
        <f>"曾娟女"</f>
        <v>曾娟女</v>
      </c>
      <c r="C106" s="6" t="str">
        <f t="shared" si="3"/>
        <v>女</v>
      </c>
      <c r="D106" s="5" t="str">
        <f>"210710011724"</f>
        <v>210710011724</v>
      </c>
      <c r="E106" s="6">
        <v>65.099999999999994</v>
      </c>
      <c r="F106" s="9"/>
    </row>
    <row r="107" spans="1:6" ht="19.25" customHeight="1" x14ac:dyDescent="0.4">
      <c r="A107" s="13">
        <v>106</v>
      </c>
      <c r="B107" s="5" t="str">
        <f>"洪佳玲"</f>
        <v>洪佳玲</v>
      </c>
      <c r="C107" s="6" t="str">
        <f t="shared" si="3"/>
        <v>女</v>
      </c>
      <c r="D107" s="5" t="str">
        <f>"210710010302"</f>
        <v>210710010302</v>
      </c>
      <c r="E107" s="6">
        <v>65</v>
      </c>
      <c r="F107" s="9"/>
    </row>
    <row r="108" spans="1:6" ht="19.25" customHeight="1" x14ac:dyDescent="0.4">
      <c r="A108" s="13">
        <v>107</v>
      </c>
      <c r="B108" s="5" t="str">
        <f>"梁石丹"</f>
        <v>梁石丹</v>
      </c>
      <c r="C108" s="6" t="str">
        <f t="shared" si="3"/>
        <v>女</v>
      </c>
      <c r="D108" s="5" t="str">
        <f>"210710011426"</f>
        <v>210710011426</v>
      </c>
      <c r="E108" s="6">
        <v>64.900000000000006</v>
      </c>
      <c r="F108" s="9"/>
    </row>
    <row r="109" spans="1:6" ht="19.25" customHeight="1" x14ac:dyDescent="0.4">
      <c r="A109" s="13">
        <v>108</v>
      </c>
      <c r="B109" s="5" t="str">
        <f>"张月丽"</f>
        <v>张月丽</v>
      </c>
      <c r="C109" s="6" t="str">
        <f t="shared" si="3"/>
        <v>女</v>
      </c>
      <c r="D109" s="5" t="str">
        <f>"210710010115"</f>
        <v>210710010115</v>
      </c>
      <c r="E109" s="6">
        <v>64.8</v>
      </c>
      <c r="F109" s="9"/>
    </row>
    <row r="110" spans="1:6" ht="19.25" customHeight="1" x14ac:dyDescent="0.4">
      <c r="A110" s="13">
        <v>109</v>
      </c>
      <c r="B110" s="5" t="str">
        <f>"肖雅晶"</f>
        <v>肖雅晶</v>
      </c>
      <c r="C110" s="6" t="str">
        <f t="shared" si="3"/>
        <v>女</v>
      </c>
      <c r="D110" s="5" t="str">
        <f>"210710011525"</f>
        <v>210710011525</v>
      </c>
      <c r="E110" s="6">
        <v>64.7</v>
      </c>
      <c r="F110" s="9"/>
    </row>
    <row r="111" spans="1:6" ht="19.25" customHeight="1" x14ac:dyDescent="0.4">
      <c r="A111" s="13">
        <v>110</v>
      </c>
      <c r="B111" s="5" t="str">
        <f>"薛秀凤"</f>
        <v>薛秀凤</v>
      </c>
      <c r="C111" s="6" t="str">
        <f t="shared" si="3"/>
        <v>女</v>
      </c>
      <c r="D111" s="5" t="str">
        <f>"210710011003"</f>
        <v>210710011003</v>
      </c>
      <c r="E111" s="6">
        <v>64.7</v>
      </c>
      <c r="F111" s="9"/>
    </row>
    <row r="112" spans="1:6" ht="19.25" customHeight="1" x14ac:dyDescent="0.4">
      <c r="A112" s="13">
        <v>111</v>
      </c>
      <c r="B112" s="5" t="str">
        <f>"麦珊"</f>
        <v>麦珊</v>
      </c>
      <c r="C112" s="6" t="str">
        <f t="shared" si="3"/>
        <v>女</v>
      </c>
      <c r="D112" s="5" t="str">
        <f>"210710010828"</f>
        <v>210710010828</v>
      </c>
      <c r="E112" s="6">
        <v>64.599999999999994</v>
      </c>
      <c r="F112" s="9"/>
    </row>
    <row r="113" spans="1:6" ht="19.25" customHeight="1" x14ac:dyDescent="0.4">
      <c r="A113" s="13">
        <v>112</v>
      </c>
      <c r="B113" s="5" t="str">
        <f>"刘静贤"</f>
        <v>刘静贤</v>
      </c>
      <c r="C113" s="6" t="str">
        <f t="shared" si="3"/>
        <v>女</v>
      </c>
      <c r="D113" s="5" t="str">
        <f>"210710010215"</f>
        <v>210710010215</v>
      </c>
      <c r="E113" s="6">
        <v>64.5</v>
      </c>
      <c r="F113" s="9"/>
    </row>
    <row r="114" spans="1:6" ht="19.25" customHeight="1" x14ac:dyDescent="0.4">
      <c r="A114" s="13">
        <v>113</v>
      </c>
      <c r="B114" s="5" t="str">
        <f>"陈杰玲"</f>
        <v>陈杰玲</v>
      </c>
      <c r="C114" s="6" t="str">
        <f t="shared" si="3"/>
        <v>女</v>
      </c>
      <c r="D114" s="5" t="str">
        <f>"210710011626"</f>
        <v>210710011626</v>
      </c>
      <c r="E114" s="6">
        <v>64.400000000000006</v>
      </c>
      <c r="F114" s="9"/>
    </row>
    <row r="115" spans="1:6" ht="19.25" customHeight="1" x14ac:dyDescent="0.4">
      <c r="A115" s="13">
        <v>114</v>
      </c>
      <c r="B115" s="5" t="str">
        <f>"薛仁爱"</f>
        <v>薛仁爱</v>
      </c>
      <c r="C115" s="6" t="str">
        <f t="shared" si="3"/>
        <v>女</v>
      </c>
      <c r="D115" s="5" t="str">
        <f>"210710011505"</f>
        <v>210710011505</v>
      </c>
      <c r="E115" s="6">
        <v>64.3</v>
      </c>
      <c r="F115" s="9"/>
    </row>
    <row r="116" spans="1:6" ht="19.25" customHeight="1" x14ac:dyDescent="0.4">
      <c r="A116" s="13">
        <v>115</v>
      </c>
      <c r="B116" s="5" t="str">
        <f>"王达秋"</f>
        <v>王达秋</v>
      </c>
      <c r="C116" s="6" t="str">
        <f t="shared" si="3"/>
        <v>女</v>
      </c>
      <c r="D116" s="5" t="str">
        <f>"210710010508"</f>
        <v>210710010508</v>
      </c>
      <c r="E116" s="6">
        <v>64.3</v>
      </c>
      <c r="F116" s="9"/>
    </row>
    <row r="117" spans="1:6" ht="19.25" customHeight="1" x14ac:dyDescent="0.4">
      <c r="A117" s="13">
        <v>116</v>
      </c>
      <c r="B117" s="5" t="str">
        <f>"许琳梅"</f>
        <v>许琳梅</v>
      </c>
      <c r="C117" s="6" t="str">
        <f t="shared" si="3"/>
        <v>女</v>
      </c>
      <c r="D117" s="5" t="str">
        <f>"210710011318"</f>
        <v>210710011318</v>
      </c>
      <c r="E117" s="6">
        <v>64.3</v>
      </c>
      <c r="F117" s="9"/>
    </row>
    <row r="118" spans="1:6" ht="19.25" customHeight="1" x14ac:dyDescent="0.4">
      <c r="A118" s="13">
        <v>117</v>
      </c>
      <c r="B118" s="5" t="str">
        <f>"黎秀丽"</f>
        <v>黎秀丽</v>
      </c>
      <c r="C118" s="6" t="str">
        <f t="shared" si="3"/>
        <v>女</v>
      </c>
      <c r="D118" s="5" t="str">
        <f>"210710011412"</f>
        <v>210710011412</v>
      </c>
      <c r="E118" s="6">
        <v>64.2</v>
      </c>
      <c r="F118" s="9"/>
    </row>
    <row r="119" spans="1:6" ht="19.25" customHeight="1" x14ac:dyDescent="0.4">
      <c r="A119" s="13">
        <v>118</v>
      </c>
      <c r="B119" s="5" t="str">
        <f>"蔡秀尾"</f>
        <v>蔡秀尾</v>
      </c>
      <c r="C119" s="6" t="str">
        <f t="shared" si="3"/>
        <v>女</v>
      </c>
      <c r="D119" s="5" t="str">
        <f>"210710011012"</f>
        <v>210710011012</v>
      </c>
      <c r="E119" s="6">
        <v>64.2</v>
      </c>
      <c r="F119" s="9"/>
    </row>
    <row r="120" spans="1:6" ht="19.25" customHeight="1" x14ac:dyDescent="0.4">
      <c r="A120" s="13">
        <v>119</v>
      </c>
      <c r="B120" s="5" t="str">
        <f>"符东扬"</f>
        <v>符东扬</v>
      </c>
      <c r="C120" s="6" t="str">
        <f>"男"</f>
        <v>男</v>
      </c>
      <c r="D120" s="5" t="str">
        <f>"210710010716"</f>
        <v>210710010716</v>
      </c>
      <c r="E120" s="6">
        <v>64.099999999999994</v>
      </c>
      <c r="F120" s="9"/>
    </row>
    <row r="121" spans="1:6" ht="19.25" customHeight="1" x14ac:dyDescent="0.4">
      <c r="A121" s="13">
        <v>120</v>
      </c>
      <c r="B121" s="5" t="str">
        <f>"林妹妹"</f>
        <v>林妹妹</v>
      </c>
      <c r="C121" s="6" t="str">
        <f t="shared" ref="C121:C152" si="4">"女"</f>
        <v>女</v>
      </c>
      <c r="D121" s="5" t="str">
        <f>"210710011110"</f>
        <v>210710011110</v>
      </c>
      <c r="E121" s="6">
        <v>64.099999999999994</v>
      </c>
      <c r="F121" s="9"/>
    </row>
    <row r="122" spans="1:6" ht="19.25" customHeight="1" x14ac:dyDescent="0.4">
      <c r="A122" s="13">
        <v>121</v>
      </c>
      <c r="B122" s="5" t="str">
        <f>"马美红"</f>
        <v>马美红</v>
      </c>
      <c r="C122" s="6" t="str">
        <f t="shared" si="4"/>
        <v>女</v>
      </c>
      <c r="D122" s="5" t="str">
        <f>"210710011417"</f>
        <v>210710011417</v>
      </c>
      <c r="E122" s="6">
        <v>64</v>
      </c>
      <c r="F122" s="9"/>
    </row>
    <row r="123" spans="1:6" ht="19.25" customHeight="1" x14ac:dyDescent="0.4">
      <c r="A123" s="13">
        <v>122</v>
      </c>
      <c r="B123" s="5" t="str">
        <f>"余瑞菊"</f>
        <v>余瑞菊</v>
      </c>
      <c r="C123" s="6" t="str">
        <f t="shared" si="4"/>
        <v>女</v>
      </c>
      <c r="D123" s="5" t="str">
        <f>"210710010327"</f>
        <v>210710010327</v>
      </c>
      <c r="E123" s="6">
        <v>64</v>
      </c>
      <c r="F123" s="9"/>
    </row>
    <row r="124" spans="1:6" ht="19.25" customHeight="1" x14ac:dyDescent="0.4">
      <c r="A124" s="13">
        <v>123</v>
      </c>
      <c r="B124" s="5" t="str">
        <f>"麦海蓉"</f>
        <v>麦海蓉</v>
      </c>
      <c r="C124" s="6" t="str">
        <f t="shared" si="4"/>
        <v>女</v>
      </c>
      <c r="D124" s="5" t="str">
        <f>"210710011103"</f>
        <v>210710011103</v>
      </c>
      <c r="E124" s="6">
        <v>63.9</v>
      </c>
      <c r="F124" s="9"/>
    </row>
    <row r="125" spans="1:6" ht="19.25" customHeight="1" x14ac:dyDescent="0.4">
      <c r="A125" s="13">
        <v>124</v>
      </c>
      <c r="B125" s="5" t="str">
        <f>"卜丽媛"</f>
        <v>卜丽媛</v>
      </c>
      <c r="C125" s="6" t="str">
        <f t="shared" si="4"/>
        <v>女</v>
      </c>
      <c r="D125" s="5" t="str">
        <f>"210710011607"</f>
        <v>210710011607</v>
      </c>
      <c r="E125" s="6">
        <v>63.8</v>
      </c>
      <c r="F125" s="9"/>
    </row>
    <row r="126" spans="1:6" ht="19.25" customHeight="1" x14ac:dyDescent="0.4">
      <c r="A126" s="13">
        <v>125</v>
      </c>
      <c r="B126" s="5" t="str">
        <f>"郑桃丽"</f>
        <v>郑桃丽</v>
      </c>
      <c r="C126" s="6" t="str">
        <f t="shared" si="4"/>
        <v>女</v>
      </c>
      <c r="D126" s="5" t="str">
        <f>"210710011406"</f>
        <v>210710011406</v>
      </c>
      <c r="E126" s="6">
        <v>63.7</v>
      </c>
      <c r="F126" s="9"/>
    </row>
    <row r="127" spans="1:6" ht="19.25" customHeight="1" x14ac:dyDescent="0.4">
      <c r="A127" s="13">
        <v>126</v>
      </c>
      <c r="B127" s="5" t="str">
        <f>"吴传柳"</f>
        <v>吴传柳</v>
      </c>
      <c r="C127" s="6" t="str">
        <f t="shared" si="4"/>
        <v>女</v>
      </c>
      <c r="D127" s="5" t="str">
        <f>"210710010402"</f>
        <v>210710010402</v>
      </c>
      <c r="E127" s="6">
        <v>63.6</v>
      </c>
      <c r="F127" s="9"/>
    </row>
    <row r="128" spans="1:6" ht="19.25" customHeight="1" x14ac:dyDescent="0.4">
      <c r="A128" s="13">
        <v>127</v>
      </c>
      <c r="B128" s="5" t="str">
        <f>"梁燕"</f>
        <v>梁燕</v>
      </c>
      <c r="C128" s="6" t="str">
        <f t="shared" si="4"/>
        <v>女</v>
      </c>
      <c r="D128" s="5" t="str">
        <f>"210710010717"</f>
        <v>210710010717</v>
      </c>
      <c r="E128" s="6">
        <v>63.6</v>
      </c>
      <c r="F128" s="9"/>
    </row>
    <row r="129" spans="1:6" ht="19.25" customHeight="1" x14ac:dyDescent="0.4">
      <c r="A129" s="13">
        <v>128</v>
      </c>
      <c r="B129" s="5" t="str">
        <f>"邢香方"</f>
        <v>邢香方</v>
      </c>
      <c r="C129" s="6" t="str">
        <f t="shared" si="4"/>
        <v>女</v>
      </c>
      <c r="D129" s="5" t="str">
        <f>"210710010109"</f>
        <v>210710010109</v>
      </c>
      <c r="E129" s="6">
        <v>63.5</v>
      </c>
      <c r="F129" s="9"/>
    </row>
    <row r="130" spans="1:6" ht="19.25" customHeight="1" x14ac:dyDescent="0.4">
      <c r="A130" s="13">
        <v>129</v>
      </c>
      <c r="B130" s="5" t="str">
        <f>"林永玲"</f>
        <v>林永玲</v>
      </c>
      <c r="C130" s="6" t="str">
        <f t="shared" si="4"/>
        <v>女</v>
      </c>
      <c r="D130" s="5" t="str">
        <f>"210710010916"</f>
        <v>210710010916</v>
      </c>
      <c r="E130" s="6">
        <v>63.4</v>
      </c>
      <c r="F130" s="9"/>
    </row>
    <row r="131" spans="1:6" ht="19.25" customHeight="1" x14ac:dyDescent="0.4">
      <c r="A131" s="13">
        <v>130</v>
      </c>
      <c r="B131" s="5" t="str">
        <f>"朱秀妃"</f>
        <v>朱秀妃</v>
      </c>
      <c r="C131" s="6" t="str">
        <f t="shared" si="4"/>
        <v>女</v>
      </c>
      <c r="D131" s="5" t="str">
        <f>"210710010830"</f>
        <v>210710010830</v>
      </c>
      <c r="E131" s="6">
        <v>63.4</v>
      </c>
      <c r="F131" s="9"/>
    </row>
    <row r="132" spans="1:6" ht="19.25" customHeight="1" x14ac:dyDescent="0.4">
      <c r="A132" s="13">
        <v>131</v>
      </c>
      <c r="B132" s="5" t="str">
        <f>"李周宾"</f>
        <v>李周宾</v>
      </c>
      <c r="C132" s="6" t="str">
        <f t="shared" si="4"/>
        <v>女</v>
      </c>
      <c r="D132" s="5" t="str">
        <f>"210710011702"</f>
        <v>210710011702</v>
      </c>
      <c r="E132" s="6">
        <v>63.4</v>
      </c>
      <c r="F132" s="9"/>
    </row>
    <row r="133" spans="1:6" ht="19.25" customHeight="1" x14ac:dyDescent="0.4">
      <c r="A133" s="13">
        <v>132</v>
      </c>
      <c r="B133" s="5" t="str">
        <f>"符五丽"</f>
        <v>符五丽</v>
      </c>
      <c r="C133" s="6" t="str">
        <f t="shared" si="4"/>
        <v>女</v>
      </c>
      <c r="D133" s="5" t="str">
        <f>"210710010401"</f>
        <v>210710010401</v>
      </c>
      <c r="E133" s="6">
        <v>63.3</v>
      </c>
      <c r="F133" s="9"/>
    </row>
    <row r="134" spans="1:6" ht="19.25" customHeight="1" x14ac:dyDescent="0.4">
      <c r="A134" s="13">
        <v>133</v>
      </c>
      <c r="B134" s="5" t="str">
        <f>"吴学燕"</f>
        <v>吴学燕</v>
      </c>
      <c r="C134" s="6" t="str">
        <f t="shared" si="4"/>
        <v>女</v>
      </c>
      <c r="D134" s="5" t="str">
        <f>"210710011224"</f>
        <v>210710011224</v>
      </c>
      <c r="E134" s="6">
        <v>63.3</v>
      </c>
      <c r="F134" s="9"/>
    </row>
    <row r="135" spans="1:6" ht="19.25" customHeight="1" x14ac:dyDescent="0.4">
      <c r="A135" s="13">
        <v>134</v>
      </c>
      <c r="B135" s="5" t="str">
        <f>"张丽艳"</f>
        <v>张丽艳</v>
      </c>
      <c r="C135" s="6" t="str">
        <f t="shared" si="4"/>
        <v>女</v>
      </c>
      <c r="D135" s="5" t="str">
        <f>"210710010320"</f>
        <v>210710010320</v>
      </c>
      <c r="E135" s="6">
        <v>63.2</v>
      </c>
      <c r="F135" s="9"/>
    </row>
    <row r="136" spans="1:6" ht="19.25" customHeight="1" x14ac:dyDescent="0.4">
      <c r="A136" s="13">
        <v>135</v>
      </c>
      <c r="B136" s="5" t="str">
        <f>"叶凤洁"</f>
        <v>叶凤洁</v>
      </c>
      <c r="C136" s="6" t="str">
        <f t="shared" si="4"/>
        <v>女</v>
      </c>
      <c r="D136" s="5" t="str">
        <f>"210710010419"</f>
        <v>210710010419</v>
      </c>
      <c r="E136" s="6">
        <v>63.1</v>
      </c>
      <c r="F136" s="9"/>
    </row>
    <row r="137" spans="1:6" ht="19.25" customHeight="1" x14ac:dyDescent="0.4">
      <c r="A137" s="13">
        <v>136</v>
      </c>
      <c r="B137" s="5" t="str">
        <f>"黄玉丹"</f>
        <v>黄玉丹</v>
      </c>
      <c r="C137" s="6" t="str">
        <f t="shared" si="4"/>
        <v>女</v>
      </c>
      <c r="D137" s="5" t="str">
        <f>"210710011726"</f>
        <v>210710011726</v>
      </c>
      <c r="E137" s="6">
        <v>63.1</v>
      </c>
      <c r="F137" s="9"/>
    </row>
    <row r="138" spans="1:6" ht="19.25" customHeight="1" x14ac:dyDescent="0.4">
      <c r="A138" s="13">
        <v>137</v>
      </c>
      <c r="B138" s="5" t="str">
        <f>"陈婆花"</f>
        <v>陈婆花</v>
      </c>
      <c r="C138" s="6" t="str">
        <f t="shared" si="4"/>
        <v>女</v>
      </c>
      <c r="D138" s="5" t="str">
        <f>"210710010618"</f>
        <v>210710010618</v>
      </c>
      <c r="E138" s="6">
        <v>63.1</v>
      </c>
      <c r="F138" s="9"/>
    </row>
    <row r="139" spans="1:6" ht="19.25" customHeight="1" x14ac:dyDescent="0.4">
      <c r="A139" s="13">
        <v>138</v>
      </c>
      <c r="B139" s="5" t="str">
        <f>"李引红"</f>
        <v>李引红</v>
      </c>
      <c r="C139" s="6" t="str">
        <f t="shared" si="4"/>
        <v>女</v>
      </c>
      <c r="D139" s="5" t="str">
        <f>"210710010524"</f>
        <v>210710010524</v>
      </c>
      <c r="E139" s="6">
        <v>63</v>
      </c>
      <c r="F139" s="9"/>
    </row>
    <row r="140" spans="1:6" ht="19.25" customHeight="1" x14ac:dyDescent="0.4">
      <c r="A140" s="13">
        <v>139</v>
      </c>
      <c r="B140" s="5" t="str">
        <f>"陈青香"</f>
        <v>陈青香</v>
      </c>
      <c r="C140" s="6" t="str">
        <f t="shared" si="4"/>
        <v>女</v>
      </c>
      <c r="D140" s="5" t="str">
        <f>"210710010423"</f>
        <v>210710010423</v>
      </c>
      <c r="E140" s="6">
        <v>62.9</v>
      </c>
      <c r="F140" s="9"/>
    </row>
    <row r="141" spans="1:6" ht="19.25" customHeight="1" x14ac:dyDescent="0.4">
      <c r="A141" s="13">
        <v>140</v>
      </c>
      <c r="B141" s="5" t="str">
        <f>"何凤尾"</f>
        <v>何凤尾</v>
      </c>
      <c r="C141" s="6" t="str">
        <f t="shared" si="4"/>
        <v>女</v>
      </c>
      <c r="D141" s="5" t="str">
        <f>"210710011330"</f>
        <v>210710011330</v>
      </c>
      <c r="E141" s="6">
        <v>62.9</v>
      </c>
      <c r="F141" s="9"/>
    </row>
    <row r="142" spans="1:6" ht="19.25" customHeight="1" x14ac:dyDescent="0.4">
      <c r="A142" s="13">
        <v>141</v>
      </c>
      <c r="B142" s="5" t="str">
        <f>"陈章妍"</f>
        <v>陈章妍</v>
      </c>
      <c r="C142" s="6" t="str">
        <f t="shared" si="4"/>
        <v>女</v>
      </c>
      <c r="D142" s="5" t="str">
        <f>"210710011428"</f>
        <v>210710011428</v>
      </c>
      <c r="E142" s="6">
        <v>62.6</v>
      </c>
      <c r="F142" s="9"/>
    </row>
    <row r="143" spans="1:6" ht="19.25" customHeight="1" x14ac:dyDescent="0.4">
      <c r="A143" s="13">
        <v>142</v>
      </c>
      <c r="B143" s="5" t="str">
        <f>"吴俊美"</f>
        <v>吴俊美</v>
      </c>
      <c r="C143" s="6" t="str">
        <f t="shared" si="4"/>
        <v>女</v>
      </c>
      <c r="D143" s="5" t="str">
        <f>"210710010305"</f>
        <v>210710010305</v>
      </c>
      <c r="E143" s="6">
        <v>62.5</v>
      </c>
      <c r="F143" s="9"/>
    </row>
    <row r="144" spans="1:6" ht="19.25" customHeight="1" x14ac:dyDescent="0.4">
      <c r="A144" s="13">
        <v>143</v>
      </c>
      <c r="B144" s="5" t="str">
        <f>"黄河飞"</f>
        <v>黄河飞</v>
      </c>
      <c r="C144" s="6" t="str">
        <f t="shared" si="4"/>
        <v>女</v>
      </c>
      <c r="D144" s="5" t="str">
        <f>"210710010301"</f>
        <v>210710010301</v>
      </c>
      <c r="E144" s="6">
        <v>62.3</v>
      </c>
      <c r="F144" s="9"/>
    </row>
    <row r="145" spans="1:6" ht="19.25" customHeight="1" x14ac:dyDescent="0.4">
      <c r="A145" s="13">
        <v>144</v>
      </c>
      <c r="B145" s="5" t="str">
        <f>"吴萍萍"</f>
        <v>吴萍萍</v>
      </c>
      <c r="C145" s="6" t="str">
        <f t="shared" si="4"/>
        <v>女</v>
      </c>
      <c r="D145" s="5" t="str">
        <f>"210710010316"</f>
        <v>210710010316</v>
      </c>
      <c r="E145" s="6">
        <v>62.1</v>
      </c>
      <c r="F145" s="9"/>
    </row>
    <row r="146" spans="1:6" ht="19.25" customHeight="1" x14ac:dyDescent="0.4">
      <c r="A146" s="13">
        <v>145</v>
      </c>
      <c r="B146" s="5" t="str">
        <f>"周兰"</f>
        <v>周兰</v>
      </c>
      <c r="C146" s="6" t="str">
        <f t="shared" si="4"/>
        <v>女</v>
      </c>
      <c r="D146" s="5" t="str">
        <f>"210710010217"</f>
        <v>210710010217</v>
      </c>
      <c r="E146" s="6">
        <v>62.1</v>
      </c>
      <c r="F146" s="9"/>
    </row>
    <row r="147" spans="1:6" ht="19.25" customHeight="1" x14ac:dyDescent="0.4">
      <c r="A147" s="13">
        <v>146</v>
      </c>
      <c r="B147" s="5" t="str">
        <f>"吴锦素娜"</f>
        <v>吴锦素娜</v>
      </c>
      <c r="C147" s="6" t="str">
        <f t="shared" si="4"/>
        <v>女</v>
      </c>
      <c r="D147" s="5" t="str">
        <f>"210710010110"</f>
        <v>210710010110</v>
      </c>
      <c r="E147" s="6">
        <v>62.1</v>
      </c>
      <c r="F147" s="9"/>
    </row>
    <row r="148" spans="1:6" ht="19.25" customHeight="1" x14ac:dyDescent="0.4">
      <c r="A148" s="13">
        <v>147</v>
      </c>
      <c r="B148" s="5" t="str">
        <f>"余玉美"</f>
        <v>余玉美</v>
      </c>
      <c r="C148" s="6" t="str">
        <f t="shared" si="4"/>
        <v>女</v>
      </c>
      <c r="D148" s="5" t="str">
        <f>"210710010516"</f>
        <v>210710010516</v>
      </c>
      <c r="E148" s="6">
        <v>61.9</v>
      </c>
      <c r="F148" s="9"/>
    </row>
    <row r="149" spans="1:6" ht="19.25" customHeight="1" x14ac:dyDescent="0.4">
      <c r="A149" s="13">
        <v>148</v>
      </c>
      <c r="B149" s="5" t="str">
        <f>"洪美花"</f>
        <v>洪美花</v>
      </c>
      <c r="C149" s="6" t="str">
        <f t="shared" si="4"/>
        <v>女</v>
      </c>
      <c r="D149" s="5" t="str">
        <f>"210710011120"</f>
        <v>210710011120</v>
      </c>
      <c r="E149" s="6">
        <v>61.7</v>
      </c>
      <c r="F149" s="9"/>
    </row>
    <row r="150" spans="1:6" ht="19.25" customHeight="1" x14ac:dyDescent="0.4">
      <c r="A150" s="13">
        <v>149</v>
      </c>
      <c r="B150" s="5" t="str">
        <f>"王露遥"</f>
        <v>王露遥</v>
      </c>
      <c r="C150" s="6" t="str">
        <f t="shared" si="4"/>
        <v>女</v>
      </c>
      <c r="D150" s="5" t="str">
        <f>"210710011329"</f>
        <v>210710011329</v>
      </c>
      <c r="E150" s="6">
        <v>61.6</v>
      </c>
      <c r="F150" s="9"/>
    </row>
    <row r="151" spans="1:6" ht="19.25" customHeight="1" x14ac:dyDescent="0.4">
      <c r="A151" s="13">
        <v>150</v>
      </c>
      <c r="B151" s="5" t="str">
        <f>"朱定菊"</f>
        <v>朱定菊</v>
      </c>
      <c r="C151" s="6" t="str">
        <f t="shared" si="4"/>
        <v>女</v>
      </c>
      <c r="D151" s="5" t="str">
        <f>"210710010406"</f>
        <v>210710010406</v>
      </c>
      <c r="E151" s="6">
        <v>61.6</v>
      </c>
      <c r="F151" s="9"/>
    </row>
    <row r="152" spans="1:6" ht="19.25" customHeight="1" x14ac:dyDescent="0.4">
      <c r="A152" s="13">
        <v>151</v>
      </c>
      <c r="B152" s="5" t="str">
        <f>"范宏丹"</f>
        <v>范宏丹</v>
      </c>
      <c r="C152" s="6" t="str">
        <f t="shared" si="4"/>
        <v>女</v>
      </c>
      <c r="D152" s="5" t="str">
        <f>"210710010718"</f>
        <v>210710010718</v>
      </c>
      <c r="E152" s="6">
        <v>61.5</v>
      </c>
      <c r="F152" s="9"/>
    </row>
    <row r="153" spans="1:6" ht="19.25" customHeight="1" x14ac:dyDescent="0.4">
      <c r="A153" s="13">
        <v>152</v>
      </c>
      <c r="B153" s="5" t="str">
        <f>"谢柳江"</f>
        <v>谢柳江</v>
      </c>
      <c r="C153" s="6" t="str">
        <f t="shared" ref="C153:C184" si="5">"女"</f>
        <v>女</v>
      </c>
      <c r="D153" s="5" t="str">
        <f>"210710010613"</f>
        <v>210710010613</v>
      </c>
      <c r="E153" s="6">
        <v>61.5</v>
      </c>
      <c r="F153" s="9"/>
    </row>
    <row r="154" spans="1:6" ht="19.25" customHeight="1" x14ac:dyDescent="0.4">
      <c r="A154" s="13">
        <v>153</v>
      </c>
      <c r="B154" s="5" t="str">
        <f>"李美荣"</f>
        <v>李美荣</v>
      </c>
      <c r="C154" s="6" t="str">
        <f t="shared" si="5"/>
        <v>女</v>
      </c>
      <c r="D154" s="5" t="str">
        <f>"210710010318"</f>
        <v>210710010318</v>
      </c>
      <c r="E154" s="6">
        <v>61.4</v>
      </c>
      <c r="F154" s="9"/>
    </row>
    <row r="155" spans="1:6" ht="19.25" customHeight="1" x14ac:dyDescent="0.4">
      <c r="A155" s="13">
        <v>154</v>
      </c>
      <c r="B155" s="5" t="str">
        <f>"曾承莲"</f>
        <v>曾承莲</v>
      </c>
      <c r="C155" s="6" t="str">
        <f t="shared" si="5"/>
        <v>女</v>
      </c>
      <c r="D155" s="5" t="str">
        <f>"210710011307"</f>
        <v>210710011307</v>
      </c>
      <c r="E155" s="6">
        <v>61.3</v>
      </c>
      <c r="F155" s="9"/>
    </row>
    <row r="156" spans="1:6" ht="19.25" customHeight="1" x14ac:dyDescent="0.4">
      <c r="A156" s="13">
        <v>155</v>
      </c>
      <c r="B156" s="5" t="str">
        <f>"张艳"</f>
        <v>张艳</v>
      </c>
      <c r="C156" s="6" t="str">
        <f t="shared" si="5"/>
        <v>女</v>
      </c>
      <c r="D156" s="5" t="str">
        <f>"210710011221"</f>
        <v>210710011221</v>
      </c>
      <c r="E156" s="6">
        <v>61.2</v>
      </c>
      <c r="F156" s="9"/>
    </row>
    <row r="157" spans="1:6" ht="19.25" customHeight="1" x14ac:dyDescent="0.4">
      <c r="A157" s="13">
        <v>156</v>
      </c>
      <c r="B157" s="5" t="str">
        <f>"刘桂汝"</f>
        <v>刘桂汝</v>
      </c>
      <c r="C157" s="6" t="str">
        <f t="shared" si="5"/>
        <v>女</v>
      </c>
      <c r="D157" s="5" t="str">
        <f>"210710010702"</f>
        <v>210710010702</v>
      </c>
      <c r="E157" s="6">
        <v>61.2</v>
      </c>
      <c r="F157" s="9"/>
    </row>
    <row r="158" spans="1:6" ht="19.25" customHeight="1" x14ac:dyDescent="0.4">
      <c r="A158" s="13">
        <v>157</v>
      </c>
      <c r="B158" s="5" t="str">
        <f>"梁克娜"</f>
        <v>梁克娜</v>
      </c>
      <c r="C158" s="6" t="str">
        <f t="shared" si="5"/>
        <v>女</v>
      </c>
      <c r="D158" s="5" t="str">
        <f>"210710011229"</f>
        <v>210710011229</v>
      </c>
      <c r="E158" s="6">
        <v>61.1</v>
      </c>
      <c r="F158" s="9"/>
    </row>
    <row r="159" spans="1:6" ht="19.25" customHeight="1" x14ac:dyDescent="0.4">
      <c r="A159" s="13">
        <v>158</v>
      </c>
      <c r="B159" s="5" t="str">
        <f>"邓运园"</f>
        <v>邓运园</v>
      </c>
      <c r="C159" s="6" t="str">
        <f t="shared" si="5"/>
        <v>女</v>
      </c>
      <c r="D159" s="5" t="str">
        <f>"210710011730"</f>
        <v>210710011730</v>
      </c>
      <c r="E159" s="6">
        <v>61</v>
      </c>
      <c r="F159" s="9"/>
    </row>
    <row r="160" spans="1:6" ht="19.25" customHeight="1" x14ac:dyDescent="0.4">
      <c r="A160" s="13">
        <v>159</v>
      </c>
      <c r="B160" s="5" t="str">
        <f>"李卓川"</f>
        <v>李卓川</v>
      </c>
      <c r="C160" s="6" t="str">
        <f t="shared" si="5"/>
        <v>女</v>
      </c>
      <c r="D160" s="5" t="str">
        <f>"210710010812"</f>
        <v>210710010812</v>
      </c>
      <c r="E160" s="6">
        <v>61</v>
      </c>
      <c r="F160" s="9"/>
    </row>
    <row r="161" spans="1:6" ht="19.25" customHeight="1" x14ac:dyDescent="0.4">
      <c r="A161" s="13">
        <v>160</v>
      </c>
      <c r="B161" s="5" t="str">
        <f>"许晶"</f>
        <v>许晶</v>
      </c>
      <c r="C161" s="6" t="str">
        <f t="shared" si="5"/>
        <v>女</v>
      </c>
      <c r="D161" s="5" t="str">
        <f>"210710010822"</f>
        <v>210710010822</v>
      </c>
      <c r="E161" s="6">
        <v>60.9</v>
      </c>
      <c r="F161" s="9"/>
    </row>
    <row r="162" spans="1:6" ht="19.25" customHeight="1" x14ac:dyDescent="0.4">
      <c r="A162" s="13">
        <v>161</v>
      </c>
      <c r="B162" s="5" t="str">
        <f>"陈冠姣"</f>
        <v>陈冠姣</v>
      </c>
      <c r="C162" s="6" t="str">
        <f t="shared" si="5"/>
        <v>女</v>
      </c>
      <c r="D162" s="5" t="str">
        <f>"210710010416"</f>
        <v>210710010416</v>
      </c>
      <c r="E162" s="6">
        <v>60.9</v>
      </c>
      <c r="F162" s="9"/>
    </row>
    <row r="163" spans="1:6" ht="19.25" customHeight="1" x14ac:dyDescent="0.4">
      <c r="A163" s="13">
        <v>162</v>
      </c>
      <c r="B163" s="5" t="str">
        <f>"蔡秋红"</f>
        <v>蔡秋红</v>
      </c>
      <c r="C163" s="6" t="str">
        <f t="shared" si="5"/>
        <v>女</v>
      </c>
      <c r="D163" s="5" t="str">
        <f>"210710010421"</f>
        <v>210710010421</v>
      </c>
      <c r="E163" s="6">
        <v>60.8</v>
      </c>
      <c r="F163" s="9"/>
    </row>
    <row r="164" spans="1:6" ht="19.25" customHeight="1" x14ac:dyDescent="0.4">
      <c r="A164" s="13">
        <v>163</v>
      </c>
      <c r="B164" s="5" t="str">
        <f>"吴金花"</f>
        <v>吴金花</v>
      </c>
      <c r="C164" s="6" t="str">
        <f t="shared" si="5"/>
        <v>女</v>
      </c>
      <c r="D164" s="5" t="str">
        <f>"210710010915"</f>
        <v>210710010915</v>
      </c>
      <c r="E164" s="6">
        <v>60.7</v>
      </c>
      <c r="F164" s="9"/>
    </row>
    <row r="165" spans="1:6" ht="19.25" customHeight="1" x14ac:dyDescent="0.4">
      <c r="A165" s="13">
        <v>164</v>
      </c>
      <c r="B165" s="5" t="str">
        <f>"林克芳"</f>
        <v>林克芳</v>
      </c>
      <c r="C165" s="6" t="str">
        <f t="shared" si="5"/>
        <v>女</v>
      </c>
      <c r="D165" s="5" t="str">
        <f>"210710010426"</f>
        <v>210710010426</v>
      </c>
      <c r="E165" s="6">
        <v>60.7</v>
      </c>
      <c r="F165" s="9"/>
    </row>
    <row r="166" spans="1:6" ht="19.25" customHeight="1" x14ac:dyDescent="0.4">
      <c r="A166" s="13">
        <v>165</v>
      </c>
      <c r="B166" s="5" t="str">
        <f>"林建美"</f>
        <v>林建美</v>
      </c>
      <c r="C166" s="6" t="str">
        <f t="shared" si="5"/>
        <v>女</v>
      </c>
      <c r="D166" s="5" t="str">
        <f>"210710011309"</f>
        <v>210710011309</v>
      </c>
      <c r="E166" s="6">
        <v>60.7</v>
      </c>
      <c r="F166" s="9"/>
    </row>
    <row r="167" spans="1:6" ht="19.25" customHeight="1" x14ac:dyDescent="0.4">
      <c r="A167" s="13">
        <v>166</v>
      </c>
      <c r="B167" s="5" t="str">
        <f>"孙彩焕"</f>
        <v>孙彩焕</v>
      </c>
      <c r="C167" s="6" t="str">
        <f t="shared" si="5"/>
        <v>女</v>
      </c>
      <c r="D167" s="5" t="str">
        <f>"210710010323"</f>
        <v>210710010323</v>
      </c>
      <c r="E167" s="6">
        <v>60.7</v>
      </c>
      <c r="F167" s="9"/>
    </row>
    <row r="168" spans="1:6" ht="19.25" customHeight="1" x14ac:dyDescent="0.4">
      <c r="A168" s="13">
        <v>167</v>
      </c>
      <c r="B168" s="5" t="str">
        <f>"羊金秀"</f>
        <v>羊金秀</v>
      </c>
      <c r="C168" s="6" t="str">
        <f t="shared" si="5"/>
        <v>女</v>
      </c>
      <c r="D168" s="5" t="str">
        <f>"210710011129"</f>
        <v>210710011129</v>
      </c>
      <c r="E168" s="6">
        <v>60.5</v>
      </c>
      <c r="F168" s="9"/>
    </row>
    <row r="169" spans="1:6" ht="19.25" customHeight="1" x14ac:dyDescent="0.4">
      <c r="A169" s="13">
        <v>168</v>
      </c>
      <c r="B169" s="5" t="str">
        <f>"赵运合"</f>
        <v>赵运合</v>
      </c>
      <c r="C169" s="6" t="str">
        <f t="shared" si="5"/>
        <v>女</v>
      </c>
      <c r="D169" s="5" t="str">
        <f>"210710011011"</f>
        <v>210710011011</v>
      </c>
      <c r="E169" s="6">
        <v>60.5</v>
      </c>
      <c r="F169" s="9"/>
    </row>
    <row r="170" spans="1:6" ht="19.25" customHeight="1" x14ac:dyDescent="0.4">
      <c r="A170" s="13">
        <v>169</v>
      </c>
      <c r="B170" s="5" t="str">
        <f>"徐丽敏"</f>
        <v>徐丽敏</v>
      </c>
      <c r="C170" s="6" t="str">
        <f t="shared" si="5"/>
        <v>女</v>
      </c>
      <c r="D170" s="5" t="str">
        <f>"210710011620"</f>
        <v>210710011620</v>
      </c>
      <c r="E170" s="6">
        <v>60.4</v>
      </c>
      <c r="F170" s="9"/>
    </row>
    <row r="171" spans="1:6" ht="19.25" customHeight="1" x14ac:dyDescent="0.4">
      <c r="A171" s="13">
        <v>170</v>
      </c>
      <c r="B171" s="5" t="str">
        <f>"朱兰花"</f>
        <v>朱兰花</v>
      </c>
      <c r="C171" s="6" t="str">
        <f t="shared" si="5"/>
        <v>女</v>
      </c>
      <c r="D171" s="5" t="str">
        <f>"210710011420"</f>
        <v>210710011420</v>
      </c>
      <c r="E171" s="6">
        <v>60.4</v>
      </c>
      <c r="F171" s="9"/>
    </row>
    <row r="172" spans="1:6" ht="19.25" customHeight="1" x14ac:dyDescent="0.4">
      <c r="A172" s="13">
        <v>171</v>
      </c>
      <c r="B172" s="5" t="str">
        <f>"黄燕霞"</f>
        <v>黄燕霞</v>
      </c>
      <c r="C172" s="6" t="str">
        <f t="shared" si="5"/>
        <v>女</v>
      </c>
      <c r="D172" s="5" t="str">
        <f>"210710010313"</f>
        <v>210710010313</v>
      </c>
      <c r="E172" s="6">
        <v>60.3</v>
      </c>
      <c r="F172" s="9"/>
    </row>
    <row r="173" spans="1:6" ht="19.25" customHeight="1" x14ac:dyDescent="0.4">
      <c r="A173" s="13">
        <v>172</v>
      </c>
      <c r="B173" s="5" t="str">
        <f>"何冬梅"</f>
        <v>何冬梅</v>
      </c>
      <c r="C173" s="6" t="str">
        <f t="shared" si="5"/>
        <v>女</v>
      </c>
      <c r="D173" s="5" t="str">
        <f>"210710011811"</f>
        <v>210710011811</v>
      </c>
      <c r="E173" s="6">
        <v>60.1</v>
      </c>
      <c r="F173" s="9"/>
    </row>
    <row r="174" spans="1:6" ht="19.25" customHeight="1" x14ac:dyDescent="0.4">
      <c r="A174" s="13">
        <v>173</v>
      </c>
      <c r="B174" s="5" t="str">
        <f>"李丹"</f>
        <v>李丹</v>
      </c>
      <c r="C174" s="6" t="str">
        <f t="shared" si="5"/>
        <v>女</v>
      </c>
      <c r="D174" s="5" t="str">
        <f>"210710010902"</f>
        <v>210710010902</v>
      </c>
      <c r="E174" s="6">
        <v>59.9</v>
      </c>
      <c r="F174" s="9"/>
    </row>
    <row r="175" spans="1:6" ht="19.25" customHeight="1" x14ac:dyDescent="0.4">
      <c r="A175" s="13">
        <v>174</v>
      </c>
      <c r="B175" s="5" t="str">
        <f>"陈村"</f>
        <v>陈村</v>
      </c>
      <c r="C175" s="6" t="str">
        <f t="shared" si="5"/>
        <v>女</v>
      </c>
      <c r="D175" s="5" t="str">
        <f>"210710011308"</f>
        <v>210710011308</v>
      </c>
      <c r="E175" s="6">
        <v>59.9</v>
      </c>
      <c r="F175" s="9"/>
    </row>
    <row r="176" spans="1:6" ht="19.25" customHeight="1" x14ac:dyDescent="0.4">
      <c r="A176" s="13">
        <v>175</v>
      </c>
      <c r="B176" s="5" t="str">
        <f>"羊静美"</f>
        <v>羊静美</v>
      </c>
      <c r="C176" s="6" t="str">
        <f t="shared" si="5"/>
        <v>女</v>
      </c>
      <c r="D176" s="5" t="str">
        <f>"210710010611"</f>
        <v>210710010611</v>
      </c>
      <c r="E176" s="6">
        <v>59.9</v>
      </c>
      <c r="F176" s="9"/>
    </row>
    <row r="177" spans="1:6" ht="19.25" customHeight="1" x14ac:dyDescent="0.4">
      <c r="A177" s="13">
        <v>176</v>
      </c>
      <c r="B177" s="5" t="str">
        <f>"李凤兰"</f>
        <v>李凤兰</v>
      </c>
      <c r="C177" s="6" t="str">
        <f t="shared" si="5"/>
        <v>女</v>
      </c>
      <c r="D177" s="5" t="str">
        <f>"210710010814"</f>
        <v>210710010814</v>
      </c>
      <c r="E177" s="6">
        <v>59.9</v>
      </c>
      <c r="F177" s="9"/>
    </row>
    <row r="178" spans="1:6" ht="19.25" customHeight="1" x14ac:dyDescent="0.4">
      <c r="A178" s="13">
        <v>177</v>
      </c>
      <c r="B178" s="5" t="str">
        <f>"陈三妹"</f>
        <v>陈三妹</v>
      </c>
      <c r="C178" s="6" t="str">
        <f t="shared" si="5"/>
        <v>女</v>
      </c>
      <c r="D178" s="5" t="str">
        <f>"210710011322"</f>
        <v>210710011322</v>
      </c>
      <c r="E178" s="6">
        <v>59.9</v>
      </c>
      <c r="F178" s="9"/>
    </row>
    <row r="179" spans="1:6" ht="19.25" customHeight="1" x14ac:dyDescent="0.4">
      <c r="A179" s="13">
        <v>178</v>
      </c>
      <c r="B179" s="5" t="str">
        <f>"林妙麟"</f>
        <v>林妙麟</v>
      </c>
      <c r="C179" s="6" t="str">
        <f t="shared" si="5"/>
        <v>女</v>
      </c>
      <c r="D179" s="5" t="str">
        <f>"210710011608"</f>
        <v>210710011608</v>
      </c>
      <c r="E179" s="6">
        <v>59.8</v>
      </c>
      <c r="F179" s="9"/>
    </row>
    <row r="180" spans="1:6" ht="19.25" customHeight="1" x14ac:dyDescent="0.4">
      <c r="A180" s="13">
        <v>179</v>
      </c>
      <c r="B180" s="5" t="str">
        <f>"蔡永巧"</f>
        <v>蔡永巧</v>
      </c>
      <c r="C180" s="6" t="str">
        <f t="shared" si="5"/>
        <v>女</v>
      </c>
      <c r="D180" s="5" t="str">
        <f>"210710011018"</f>
        <v>210710011018</v>
      </c>
      <c r="E180" s="6">
        <v>59.7</v>
      </c>
      <c r="F180" s="9"/>
    </row>
    <row r="181" spans="1:6" ht="19.25" customHeight="1" x14ac:dyDescent="0.4">
      <c r="A181" s="13">
        <v>180</v>
      </c>
      <c r="B181" s="5" t="str">
        <f>"蓝海莲"</f>
        <v>蓝海莲</v>
      </c>
      <c r="C181" s="6" t="str">
        <f t="shared" si="5"/>
        <v>女</v>
      </c>
      <c r="D181" s="5" t="str">
        <f>"210710011311"</f>
        <v>210710011311</v>
      </c>
      <c r="E181" s="6">
        <v>59.7</v>
      </c>
      <c r="F181" s="9"/>
    </row>
    <row r="182" spans="1:6" ht="19.25" customHeight="1" x14ac:dyDescent="0.4">
      <c r="A182" s="13">
        <v>181</v>
      </c>
      <c r="B182" s="5" t="str">
        <f>"李衍霞"</f>
        <v>李衍霞</v>
      </c>
      <c r="C182" s="6" t="str">
        <f t="shared" si="5"/>
        <v>女</v>
      </c>
      <c r="D182" s="5" t="str">
        <f>"210710011401"</f>
        <v>210710011401</v>
      </c>
      <c r="E182" s="6">
        <v>59.6</v>
      </c>
      <c r="F182" s="9"/>
    </row>
    <row r="183" spans="1:6" ht="19.25" customHeight="1" x14ac:dyDescent="0.4">
      <c r="A183" s="13">
        <v>182</v>
      </c>
      <c r="B183" s="5" t="str">
        <f>"万娟霞"</f>
        <v>万娟霞</v>
      </c>
      <c r="C183" s="6" t="str">
        <f t="shared" si="5"/>
        <v>女</v>
      </c>
      <c r="D183" s="5" t="str">
        <f>"210710011327"</f>
        <v>210710011327</v>
      </c>
      <c r="E183" s="6">
        <v>59.5</v>
      </c>
      <c r="F183" s="9"/>
    </row>
    <row r="184" spans="1:6" ht="19.25" customHeight="1" x14ac:dyDescent="0.4">
      <c r="A184" s="13">
        <v>183</v>
      </c>
      <c r="B184" s="5" t="str">
        <f>"符莲美"</f>
        <v>符莲美</v>
      </c>
      <c r="C184" s="6" t="str">
        <f t="shared" si="5"/>
        <v>女</v>
      </c>
      <c r="D184" s="5" t="str">
        <f>"210710010815"</f>
        <v>210710010815</v>
      </c>
      <c r="E184" s="6">
        <v>59.5</v>
      </c>
      <c r="F184" s="9"/>
    </row>
    <row r="185" spans="1:6" ht="19.25" customHeight="1" x14ac:dyDescent="0.4">
      <c r="A185" s="13">
        <v>184</v>
      </c>
      <c r="B185" s="5" t="str">
        <f>"谭缤佳"</f>
        <v>谭缤佳</v>
      </c>
      <c r="C185" s="6" t="str">
        <f t="shared" ref="C185:C216" si="6">"女"</f>
        <v>女</v>
      </c>
      <c r="D185" s="5" t="str">
        <f>"210710010501"</f>
        <v>210710010501</v>
      </c>
      <c r="E185" s="6">
        <v>59.4</v>
      </c>
      <c r="F185" s="9"/>
    </row>
    <row r="186" spans="1:6" ht="19.25" customHeight="1" x14ac:dyDescent="0.4">
      <c r="A186" s="13">
        <v>185</v>
      </c>
      <c r="B186" s="5" t="str">
        <f>"符曼婷"</f>
        <v>符曼婷</v>
      </c>
      <c r="C186" s="6" t="str">
        <f t="shared" si="6"/>
        <v>女</v>
      </c>
      <c r="D186" s="5" t="str">
        <f>"210710010829"</f>
        <v>210710010829</v>
      </c>
      <c r="E186" s="6">
        <v>59.3</v>
      </c>
      <c r="F186" s="9"/>
    </row>
    <row r="187" spans="1:6" ht="19.25" customHeight="1" x14ac:dyDescent="0.4">
      <c r="A187" s="13">
        <v>186</v>
      </c>
      <c r="B187" s="5" t="str">
        <f>"蔡玉妹"</f>
        <v>蔡玉妹</v>
      </c>
      <c r="C187" s="6" t="str">
        <f t="shared" si="6"/>
        <v>女</v>
      </c>
      <c r="D187" s="5" t="str">
        <f>"210710011107"</f>
        <v>210710011107</v>
      </c>
      <c r="E187" s="6">
        <v>59.3</v>
      </c>
      <c r="F187" s="9"/>
    </row>
    <row r="188" spans="1:6" ht="19.25" customHeight="1" x14ac:dyDescent="0.4">
      <c r="A188" s="13">
        <v>187</v>
      </c>
      <c r="B188" s="5" t="str">
        <f>"柯吉桃"</f>
        <v>柯吉桃</v>
      </c>
      <c r="C188" s="6" t="str">
        <f t="shared" si="6"/>
        <v>女</v>
      </c>
      <c r="D188" s="5" t="str">
        <f>"210710010719"</f>
        <v>210710010719</v>
      </c>
      <c r="E188" s="6">
        <v>59.2</v>
      </c>
      <c r="F188" s="9"/>
    </row>
    <row r="189" spans="1:6" ht="19.25" customHeight="1" x14ac:dyDescent="0.4">
      <c r="A189" s="13">
        <v>188</v>
      </c>
      <c r="B189" s="5" t="str">
        <f>"罗玉婷"</f>
        <v>罗玉婷</v>
      </c>
      <c r="C189" s="6" t="str">
        <f t="shared" si="6"/>
        <v>女</v>
      </c>
      <c r="D189" s="5" t="str">
        <f>"210710010405"</f>
        <v>210710010405</v>
      </c>
      <c r="E189" s="6">
        <v>59.1</v>
      </c>
      <c r="F189" s="9"/>
    </row>
    <row r="190" spans="1:6" ht="19.25" customHeight="1" x14ac:dyDescent="0.4">
      <c r="A190" s="13">
        <v>189</v>
      </c>
      <c r="B190" s="5" t="str">
        <f>"符姑妹"</f>
        <v>符姑妹</v>
      </c>
      <c r="C190" s="6" t="str">
        <f t="shared" si="6"/>
        <v>女</v>
      </c>
      <c r="D190" s="5" t="str">
        <f>"210710010923"</f>
        <v>210710010923</v>
      </c>
      <c r="E190" s="6">
        <v>59</v>
      </c>
      <c r="F190" s="9"/>
    </row>
    <row r="191" spans="1:6" ht="19.25" customHeight="1" x14ac:dyDescent="0.4">
      <c r="A191" s="13">
        <v>190</v>
      </c>
      <c r="B191" s="5" t="str">
        <f>"刘嘉嘉"</f>
        <v>刘嘉嘉</v>
      </c>
      <c r="C191" s="6" t="str">
        <f t="shared" si="6"/>
        <v>女</v>
      </c>
      <c r="D191" s="5" t="str">
        <f>"210710010407"</f>
        <v>210710010407</v>
      </c>
      <c r="E191" s="6">
        <v>59</v>
      </c>
      <c r="F191" s="9"/>
    </row>
    <row r="192" spans="1:6" ht="19.25" customHeight="1" x14ac:dyDescent="0.4">
      <c r="A192" s="13">
        <v>191</v>
      </c>
      <c r="B192" s="5" t="str">
        <f>"李小静"</f>
        <v>李小静</v>
      </c>
      <c r="C192" s="6" t="str">
        <f t="shared" si="6"/>
        <v>女</v>
      </c>
      <c r="D192" s="5" t="str">
        <f>"210710010510"</f>
        <v>210710010510</v>
      </c>
      <c r="E192" s="6">
        <v>59</v>
      </c>
      <c r="F192" s="9"/>
    </row>
    <row r="193" spans="1:6" ht="19.25" customHeight="1" x14ac:dyDescent="0.4">
      <c r="A193" s="13">
        <v>192</v>
      </c>
      <c r="B193" s="5" t="str">
        <f>"谢丽波"</f>
        <v>谢丽波</v>
      </c>
      <c r="C193" s="6" t="str">
        <f t="shared" si="6"/>
        <v>女</v>
      </c>
      <c r="D193" s="5" t="str">
        <f>"210710011614"</f>
        <v>210710011614</v>
      </c>
      <c r="E193" s="6">
        <v>58.8</v>
      </c>
      <c r="F193" s="9"/>
    </row>
    <row r="194" spans="1:6" ht="19.25" customHeight="1" x14ac:dyDescent="0.4">
      <c r="A194" s="13">
        <v>193</v>
      </c>
      <c r="B194" s="5" t="str">
        <f>"符丽丹"</f>
        <v>符丽丹</v>
      </c>
      <c r="C194" s="6" t="str">
        <f t="shared" si="6"/>
        <v>女</v>
      </c>
      <c r="D194" s="5" t="str">
        <f>"210710010102"</f>
        <v>210710010102</v>
      </c>
      <c r="E194" s="6">
        <v>58.8</v>
      </c>
      <c r="F194" s="9"/>
    </row>
    <row r="195" spans="1:6" ht="19.25" customHeight="1" x14ac:dyDescent="0.4">
      <c r="A195" s="13">
        <v>194</v>
      </c>
      <c r="B195" s="5" t="str">
        <f>"苏井月"</f>
        <v>苏井月</v>
      </c>
      <c r="C195" s="6" t="str">
        <f t="shared" si="6"/>
        <v>女</v>
      </c>
      <c r="D195" s="5" t="str">
        <f>"210710010621"</f>
        <v>210710010621</v>
      </c>
      <c r="E195" s="6">
        <v>58.7</v>
      </c>
      <c r="F195" s="9"/>
    </row>
    <row r="196" spans="1:6" ht="19.25" customHeight="1" x14ac:dyDescent="0.4">
      <c r="A196" s="13">
        <v>195</v>
      </c>
      <c r="B196" s="5" t="str">
        <f>"赵衍祝"</f>
        <v>赵衍祝</v>
      </c>
      <c r="C196" s="6" t="str">
        <f t="shared" si="6"/>
        <v>女</v>
      </c>
      <c r="D196" s="5" t="str">
        <f>"210710011522"</f>
        <v>210710011522</v>
      </c>
      <c r="E196" s="6">
        <v>58.7</v>
      </c>
      <c r="F196" s="9"/>
    </row>
    <row r="197" spans="1:6" ht="19.25" customHeight="1" x14ac:dyDescent="0.4">
      <c r="A197" s="13">
        <v>196</v>
      </c>
      <c r="B197" s="5" t="str">
        <f>"唐小提"</f>
        <v>唐小提</v>
      </c>
      <c r="C197" s="6" t="str">
        <f t="shared" si="6"/>
        <v>女</v>
      </c>
      <c r="D197" s="5" t="str">
        <f>"210710011618"</f>
        <v>210710011618</v>
      </c>
      <c r="E197" s="6">
        <v>58.6</v>
      </c>
      <c r="F197" s="9"/>
    </row>
    <row r="198" spans="1:6" ht="19.25" customHeight="1" x14ac:dyDescent="0.4">
      <c r="A198" s="13">
        <v>197</v>
      </c>
      <c r="B198" s="5" t="str">
        <f>"苏高彩"</f>
        <v>苏高彩</v>
      </c>
      <c r="C198" s="6" t="str">
        <f t="shared" si="6"/>
        <v>女</v>
      </c>
      <c r="D198" s="5" t="str">
        <f>"210710011606"</f>
        <v>210710011606</v>
      </c>
      <c r="E198" s="6">
        <v>58.6</v>
      </c>
      <c r="F198" s="9"/>
    </row>
    <row r="199" spans="1:6" ht="19.25" customHeight="1" x14ac:dyDescent="0.4">
      <c r="A199" s="13">
        <v>198</v>
      </c>
      <c r="B199" s="5" t="str">
        <f>"张木英"</f>
        <v>张木英</v>
      </c>
      <c r="C199" s="6" t="str">
        <f t="shared" si="6"/>
        <v>女</v>
      </c>
      <c r="D199" s="5" t="str">
        <f>"210710011704"</f>
        <v>210710011704</v>
      </c>
      <c r="E199" s="6">
        <v>58.5</v>
      </c>
      <c r="F199" s="9"/>
    </row>
    <row r="200" spans="1:6" ht="19.25" customHeight="1" x14ac:dyDescent="0.4">
      <c r="A200" s="13">
        <v>199</v>
      </c>
      <c r="B200" s="5" t="str">
        <f>"郑扬曼"</f>
        <v>郑扬曼</v>
      </c>
      <c r="C200" s="6" t="str">
        <f t="shared" si="6"/>
        <v>女</v>
      </c>
      <c r="D200" s="5" t="str">
        <f>"210710010112"</f>
        <v>210710010112</v>
      </c>
      <c r="E200" s="6">
        <v>58.5</v>
      </c>
      <c r="F200" s="9"/>
    </row>
    <row r="201" spans="1:6" ht="19.25" customHeight="1" x14ac:dyDescent="0.4">
      <c r="A201" s="13">
        <v>200</v>
      </c>
      <c r="B201" s="5" t="str">
        <f>"李金花"</f>
        <v>李金花</v>
      </c>
      <c r="C201" s="6" t="str">
        <f t="shared" si="6"/>
        <v>女</v>
      </c>
      <c r="D201" s="5" t="str">
        <f>"210710010708"</f>
        <v>210710010708</v>
      </c>
      <c r="E201" s="6">
        <v>58.3</v>
      </c>
      <c r="F201" s="9"/>
    </row>
    <row r="202" spans="1:6" ht="19.25" customHeight="1" x14ac:dyDescent="0.4">
      <c r="A202" s="13">
        <v>201</v>
      </c>
      <c r="B202" s="5" t="str">
        <f>"曾承姣"</f>
        <v>曾承姣</v>
      </c>
      <c r="C202" s="6" t="str">
        <f t="shared" si="6"/>
        <v>女</v>
      </c>
      <c r="D202" s="5" t="str">
        <f>"210710011628"</f>
        <v>210710011628</v>
      </c>
      <c r="E202" s="6">
        <v>58.2</v>
      </c>
      <c r="F202" s="9"/>
    </row>
    <row r="203" spans="1:6" ht="19.25" customHeight="1" x14ac:dyDescent="0.4">
      <c r="A203" s="13">
        <v>202</v>
      </c>
      <c r="B203" s="5" t="str">
        <f>"谢明兰"</f>
        <v>谢明兰</v>
      </c>
      <c r="C203" s="6" t="str">
        <f t="shared" si="6"/>
        <v>女</v>
      </c>
      <c r="D203" s="5" t="str">
        <f>"210710010221"</f>
        <v>210710010221</v>
      </c>
      <c r="E203" s="6">
        <v>58.2</v>
      </c>
      <c r="F203" s="9"/>
    </row>
    <row r="204" spans="1:6" ht="19.25" customHeight="1" x14ac:dyDescent="0.4">
      <c r="A204" s="13">
        <v>203</v>
      </c>
      <c r="B204" s="5" t="str">
        <f>"谢河宝"</f>
        <v>谢河宝</v>
      </c>
      <c r="C204" s="6" t="str">
        <f t="shared" si="6"/>
        <v>女</v>
      </c>
      <c r="D204" s="5" t="str">
        <f>"210710011516"</f>
        <v>210710011516</v>
      </c>
      <c r="E204" s="6">
        <v>58.2</v>
      </c>
      <c r="F204" s="9"/>
    </row>
    <row r="205" spans="1:6" ht="19.25" customHeight="1" x14ac:dyDescent="0.4">
      <c r="A205" s="13">
        <v>204</v>
      </c>
      <c r="B205" s="5" t="str">
        <f>"陈秀燕"</f>
        <v>陈秀燕</v>
      </c>
      <c r="C205" s="6" t="str">
        <f t="shared" si="6"/>
        <v>女</v>
      </c>
      <c r="D205" s="5" t="str">
        <f>"210710011022"</f>
        <v>210710011022</v>
      </c>
      <c r="E205" s="6">
        <v>58.2</v>
      </c>
      <c r="F205" s="9"/>
    </row>
    <row r="206" spans="1:6" ht="19.25" customHeight="1" x14ac:dyDescent="0.4">
      <c r="A206" s="13">
        <v>205</v>
      </c>
      <c r="B206" s="5" t="str">
        <f>"羊带桃"</f>
        <v>羊带桃</v>
      </c>
      <c r="C206" s="6" t="str">
        <f t="shared" si="6"/>
        <v>女</v>
      </c>
      <c r="D206" s="5" t="str">
        <f>"210710011601"</f>
        <v>210710011601</v>
      </c>
      <c r="E206" s="6">
        <v>58.1</v>
      </c>
      <c r="F206" s="9"/>
    </row>
    <row r="207" spans="1:6" ht="19.25" customHeight="1" x14ac:dyDescent="0.4">
      <c r="A207" s="13">
        <v>206</v>
      </c>
      <c r="B207" s="5" t="str">
        <f>"符美满"</f>
        <v>符美满</v>
      </c>
      <c r="C207" s="6" t="str">
        <f t="shared" si="6"/>
        <v>女</v>
      </c>
      <c r="D207" s="5" t="str">
        <f>"210710011617"</f>
        <v>210710011617</v>
      </c>
      <c r="E207" s="6">
        <v>57.9</v>
      </c>
      <c r="F207" s="9"/>
    </row>
    <row r="208" spans="1:6" ht="19.25" customHeight="1" x14ac:dyDescent="0.4">
      <c r="A208" s="13">
        <v>207</v>
      </c>
      <c r="B208" s="5" t="str">
        <f>"薛孟姣"</f>
        <v>薛孟姣</v>
      </c>
      <c r="C208" s="6" t="str">
        <f t="shared" si="6"/>
        <v>女</v>
      </c>
      <c r="D208" s="5" t="str">
        <f>"210710010629"</f>
        <v>210710010629</v>
      </c>
      <c r="E208" s="6">
        <v>57.9</v>
      </c>
      <c r="F208" s="9"/>
    </row>
    <row r="209" spans="1:6" ht="19.25" customHeight="1" x14ac:dyDescent="0.4">
      <c r="A209" s="13">
        <v>208</v>
      </c>
      <c r="B209" s="5" t="str">
        <f>"李建丽"</f>
        <v>李建丽</v>
      </c>
      <c r="C209" s="6" t="str">
        <f t="shared" si="6"/>
        <v>女</v>
      </c>
      <c r="D209" s="5" t="str">
        <f>"210710010417"</f>
        <v>210710010417</v>
      </c>
      <c r="E209" s="6">
        <v>57.8</v>
      </c>
      <c r="F209" s="9"/>
    </row>
    <row r="210" spans="1:6" ht="19.25" customHeight="1" x14ac:dyDescent="0.4">
      <c r="A210" s="13">
        <v>209</v>
      </c>
      <c r="B210" s="5" t="str">
        <f>"符菊女"</f>
        <v>符菊女</v>
      </c>
      <c r="C210" s="6" t="str">
        <f t="shared" si="6"/>
        <v>女</v>
      </c>
      <c r="D210" s="5" t="str">
        <f>"210710010901"</f>
        <v>210710010901</v>
      </c>
      <c r="E210" s="6">
        <v>57.8</v>
      </c>
      <c r="F210" s="9"/>
    </row>
    <row r="211" spans="1:6" ht="19.25" customHeight="1" x14ac:dyDescent="0.4">
      <c r="A211" s="13">
        <v>210</v>
      </c>
      <c r="B211" s="5" t="str">
        <f>"郭土爱"</f>
        <v>郭土爱</v>
      </c>
      <c r="C211" s="6" t="str">
        <f t="shared" si="6"/>
        <v>女</v>
      </c>
      <c r="D211" s="5" t="str">
        <f>"210710011220"</f>
        <v>210710011220</v>
      </c>
      <c r="E211" s="6">
        <v>57.7</v>
      </c>
      <c r="F211" s="9"/>
    </row>
    <row r="212" spans="1:6" ht="19.25" customHeight="1" x14ac:dyDescent="0.4">
      <c r="A212" s="13">
        <v>211</v>
      </c>
      <c r="B212" s="5" t="str">
        <f>"杨春香"</f>
        <v>杨春香</v>
      </c>
      <c r="C212" s="6" t="str">
        <f t="shared" si="6"/>
        <v>女</v>
      </c>
      <c r="D212" s="5" t="str">
        <f>"210710010424"</f>
        <v>210710010424</v>
      </c>
      <c r="E212" s="6">
        <v>57.7</v>
      </c>
      <c r="F212" s="9"/>
    </row>
    <row r="213" spans="1:6" ht="19.25" customHeight="1" x14ac:dyDescent="0.4">
      <c r="A213" s="13">
        <v>212</v>
      </c>
      <c r="B213" s="5" t="str">
        <f>"黎景芳"</f>
        <v>黎景芳</v>
      </c>
      <c r="C213" s="6" t="str">
        <f t="shared" si="6"/>
        <v>女</v>
      </c>
      <c r="D213" s="5" t="str">
        <f>"210710010602"</f>
        <v>210710010602</v>
      </c>
      <c r="E213" s="6">
        <v>57.6</v>
      </c>
      <c r="F213" s="9"/>
    </row>
    <row r="214" spans="1:6" ht="19.25" customHeight="1" x14ac:dyDescent="0.4">
      <c r="A214" s="13">
        <v>213</v>
      </c>
      <c r="B214" s="5" t="str">
        <f>"李淑香"</f>
        <v>李淑香</v>
      </c>
      <c r="C214" s="6" t="str">
        <f t="shared" si="6"/>
        <v>女</v>
      </c>
      <c r="D214" s="5" t="str">
        <f>"210710011622"</f>
        <v>210710011622</v>
      </c>
      <c r="E214" s="6">
        <v>57.5</v>
      </c>
      <c r="F214" s="9"/>
    </row>
    <row r="215" spans="1:6" ht="19.25" customHeight="1" x14ac:dyDescent="0.4">
      <c r="A215" s="13">
        <v>214</v>
      </c>
      <c r="B215" s="5" t="str">
        <f>"陈秀莲"</f>
        <v>陈秀莲</v>
      </c>
      <c r="C215" s="6" t="str">
        <f t="shared" si="6"/>
        <v>女</v>
      </c>
      <c r="D215" s="5" t="str">
        <f>"210710011324"</f>
        <v>210710011324</v>
      </c>
      <c r="E215" s="6">
        <v>57.5</v>
      </c>
      <c r="F215" s="9"/>
    </row>
    <row r="216" spans="1:6" ht="19.25" customHeight="1" x14ac:dyDescent="0.4">
      <c r="A216" s="13">
        <v>215</v>
      </c>
      <c r="B216" s="5" t="str">
        <f>"李兑坤"</f>
        <v>李兑坤</v>
      </c>
      <c r="C216" s="6" t="str">
        <f t="shared" si="6"/>
        <v>女</v>
      </c>
      <c r="D216" s="5" t="str">
        <f>"210710010811"</f>
        <v>210710010811</v>
      </c>
      <c r="E216" s="6">
        <v>57.3</v>
      </c>
      <c r="F216" s="9"/>
    </row>
    <row r="217" spans="1:6" ht="19.25" customHeight="1" x14ac:dyDescent="0.4">
      <c r="A217" s="13">
        <v>216</v>
      </c>
      <c r="B217" s="5" t="str">
        <f>"唐木柳"</f>
        <v>唐木柳</v>
      </c>
      <c r="C217" s="6" t="str">
        <f t="shared" ref="C217:C224" si="7">"女"</f>
        <v>女</v>
      </c>
      <c r="D217" s="5" t="str">
        <f>"210710010614"</f>
        <v>210710010614</v>
      </c>
      <c r="E217" s="6">
        <v>57.2</v>
      </c>
      <c r="F217" s="9"/>
    </row>
    <row r="218" spans="1:6" ht="19.25" customHeight="1" x14ac:dyDescent="0.4">
      <c r="A218" s="13">
        <v>217</v>
      </c>
      <c r="B218" s="5" t="str">
        <f>"羊秋鸾"</f>
        <v>羊秋鸾</v>
      </c>
      <c r="C218" s="6" t="str">
        <f t="shared" si="7"/>
        <v>女</v>
      </c>
      <c r="D218" s="5" t="str">
        <f>"210710010506"</f>
        <v>210710010506</v>
      </c>
      <c r="E218" s="6">
        <v>57.1</v>
      </c>
      <c r="F218" s="9"/>
    </row>
    <row r="219" spans="1:6" ht="19.25" customHeight="1" x14ac:dyDescent="0.4">
      <c r="A219" s="13">
        <v>218</v>
      </c>
      <c r="B219" s="5" t="str">
        <f>"黄河玉"</f>
        <v>黄河玉</v>
      </c>
      <c r="C219" s="6" t="str">
        <f t="shared" si="7"/>
        <v>女</v>
      </c>
      <c r="D219" s="5" t="str">
        <f>"210710010827"</f>
        <v>210710010827</v>
      </c>
      <c r="E219" s="6">
        <v>57</v>
      </c>
      <c r="F219" s="9"/>
    </row>
    <row r="220" spans="1:6" ht="19.25" customHeight="1" x14ac:dyDescent="0.4">
      <c r="A220" s="13">
        <v>219</v>
      </c>
      <c r="B220" s="5" t="str">
        <f>"吴庆花"</f>
        <v>吴庆花</v>
      </c>
      <c r="C220" s="6" t="str">
        <f t="shared" si="7"/>
        <v>女</v>
      </c>
      <c r="D220" s="5" t="str">
        <f>"210710011326"</f>
        <v>210710011326</v>
      </c>
      <c r="E220" s="6">
        <v>57</v>
      </c>
      <c r="F220" s="9"/>
    </row>
    <row r="221" spans="1:6" ht="19.25" customHeight="1" x14ac:dyDescent="0.4">
      <c r="A221" s="13">
        <v>220</v>
      </c>
      <c r="B221" s="5" t="str">
        <f>"李金红"</f>
        <v>李金红</v>
      </c>
      <c r="C221" s="6" t="str">
        <f t="shared" si="7"/>
        <v>女</v>
      </c>
      <c r="D221" s="5" t="str">
        <f>"210710010412"</f>
        <v>210710010412</v>
      </c>
      <c r="E221" s="6">
        <v>56.9</v>
      </c>
      <c r="F221" s="9"/>
    </row>
    <row r="222" spans="1:6" ht="19.25" customHeight="1" x14ac:dyDescent="0.4">
      <c r="A222" s="13">
        <v>221</v>
      </c>
      <c r="B222" s="5" t="str">
        <f>"李菊花"</f>
        <v>李菊花</v>
      </c>
      <c r="C222" s="6" t="str">
        <f t="shared" si="7"/>
        <v>女</v>
      </c>
      <c r="D222" s="5" t="str">
        <f>"210710010106"</f>
        <v>210710010106</v>
      </c>
      <c r="E222" s="6">
        <v>56.8</v>
      </c>
      <c r="F222" s="9"/>
    </row>
    <row r="223" spans="1:6" ht="19.25" customHeight="1" x14ac:dyDescent="0.4">
      <c r="A223" s="13">
        <v>222</v>
      </c>
      <c r="B223" s="5" t="str">
        <f>"高秀妹"</f>
        <v>高秀妹</v>
      </c>
      <c r="C223" s="6" t="str">
        <f t="shared" si="7"/>
        <v>女</v>
      </c>
      <c r="D223" s="5" t="str">
        <f>"210710010113"</f>
        <v>210710010113</v>
      </c>
      <c r="E223" s="6">
        <v>56.7</v>
      </c>
      <c r="F223" s="9"/>
    </row>
    <row r="224" spans="1:6" ht="19.25" customHeight="1" x14ac:dyDescent="0.4">
      <c r="A224" s="13">
        <v>223</v>
      </c>
      <c r="B224" s="5" t="str">
        <f>"何秀玲"</f>
        <v>何秀玲</v>
      </c>
      <c r="C224" s="6" t="str">
        <f t="shared" si="7"/>
        <v>女</v>
      </c>
      <c r="D224" s="5" t="str">
        <f>"210710011808"</f>
        <v>210710011808</v>
      </c>
      <c r="E224" s="6">
        <v>56.6</v>
      </c>
      <c r="F224" s="9"/>
    </row>
    <row r="225" spans="1:6" ht="19.25" customHeight="1" x14ac:dyDescent="0.4">
      <c r="A225" s="13">
        <v>224</v>
      </c>
      <c r="B225" s="5" t="str">
        <f>"邓俊盛"</f>
        <v>邓俊盛</v>
      </c>
      <c r="C225" s="6" t="str">
        <f>"男"</f>
        <v>男</v>
      </c>
      <c r="D225" s="5" t="str">
        <f>"210710011519"</f>
        <v>210710011519</v>
      </c>
      <c r="E225" s="6">
        <v>56.6</v>
      </c>
      <c r="F225" s="9"/>
    </row>
    <row r="226" spans="1:6" ht="19.25" customHeight="1" x14ac:dyDescent="0.4">
      <c r="A226" s="13">
        <v>225</v>
      </c>
      <c r="B226" s="5" t="str">
        <f>"黎倩雯"</f>
        <v>黎倩雯</v>
      </c>
      <c r="C226" s="6" t="str">
        <f t="shared" ref="C226:C257" si="8">"女"</f>
        <v>女</v>
      </c>
      <c r="D226" s="5" t="str">
        <f>"210710010529"</f>
        <v>210710010529</v>
      </c>
      <c r="E226" s="6">
        <v>56.5</v>
      </c>
      <c r="F226" s="9"/>
    </row>
    <row r="227" spans="1:6" ht="19.25" customHeight="1" x14ac:dyDescent="0.4">
      <c r="A227" s="13">
        <v>226</v>
      </c>
      <c r="B227" s="5" t="str">
        <f>"李夏娜"</f>
        <v>李夏娜</v>
      </c>
      <c r="C227" s="6" t="str">
        <f t="shared" si="8"/>
        <v>女</v>
      </c>
      <c r="D227" s="5" t="str">
        <f>"210710011425"</f>
        <v>210710011425</v>
      </c>
      <c r="E227" s="6">
        <v>56.5</v>
      </c>
      <c r="F227" s="9"/>
    </row>
    <row r="228" spans="1:6" ht="19.25" customHeight="1" x14ac:dyDescent="0.4">
      <c r="A228" s="13">
        <v>227</v>
      </c>
      <c r="B228" s="5" t="str">
        <f>"欧桃英"</f>
        <v>欧桃英</v>
      </c>
      <c r="C228" s="6" t="str">
        <f t="shared" si="8"/>
        <v>女</v>
      </c>
      <c r="D228" s="5" t="str">
        <f>"210710011623"</f>
        <v>210710011623</v>
      </c>
      <c r="E228" s="6">
        <v>56.4</v>
      </c>
      <c r="F228" s="9"/>
    </row>
    <row r="229" spans="1:6" ht="19.25" customHeight="1" x14ac:dyDescent="0.4">
      <c r="A229" s="13">
        <v>228</v>
      </c>
      <c r="B229" s="5" t="str">
        <f>"李秋枝"</f>
        <v>李秋枝</v>
      </c>
      <c r="C229" s="6" t="str">
        <f t="shared" si="8"/>
        <v>女</v>
      </c>
      <c r="D229" s="5" t="str">
        <f>"210710010212"</f>
        <v>210710010212</v>
      </c>
      <c r="E229" s="6">
        <v>56.3</v>
      </c>
      <c r="F229" s="9"/>
    </row>
    <row r="230" spans="1:6" ht="19.25" customHeight="1" x14ac:dyDescent="0.4">
      <c r="A230" s="13">
        <v>229</v>
      </c>
      <c r="B230" s="5" t="str">
        <f>"谭玲"</f>
        <v>谭玲</v>
      </c>
      <c r="C230" s="6" t="str">
        <f t="shared" si="8"/>
        <v>女</v>
      </c>
      <c r="D230" s="5" t="str">
        <f>"210710011611"</f>
        <v>210710011611</v>
      </c>
      <c r="E230" s="6">
        <v>56.3</v>
      </c>
      <c r="F230" s="9"/>
    </row>
    <row r="231" spans="1:6" ht="19.25" customHeight="1" x14ac:dyDescent="0.4">
      <c r="A231" s="13">
        <v>230</v>
      </c>
      <c r="B231" s="5" t="str">
        <f>"黎芳花"</f>
        <v>黎芳花</v>
      </c>
      <c r="C231" s="6" t="str">
        <f t="shared" si="8"/>
        <v>女</v>
      </c>
      <c r="D231" s="5" t="str">
        <f>"210710010415"</f>
        <v>210710010415</v>
      </c>
      <c r="E231" s="6">
        <v>56.1</v>
      </c>
      <c r="F231" s="9"/>
    </row>
    <row r="232" spans="1:6" ht="19.25" customHeight="1" x14ac:dyDescent="0.4">
      <c r="A232" s="13">
        <v>231</v>
      </c>
      <c r="B232" s="5" t="str">
        <f>"吴里曼"</f>
        <v>吴里曼</v>
      </c>
      <c r="C232" s="6" t="str">
        <f t="shared" si="8"/>
        <v>女</v>
      </c>
      <c r="D232" s="5" t="str">
        <f>"210710010104"</f>
        <v>210710010104</v>
      </c>
      <c r="E232" s="6">
        <v>55.9</v>
      </c>
      <c r="F232" s="9"/>
    </row>
    <row r="233" spans="1:6" ht="19.25" customHeight="1" x14ac:dyDescent="0.4">
      <c r="A233" s="13">
        <v>232</v>
      </c>
      <c r="B233" s="5" t="str">
        <f>"符海霞"</f>
        <v>符海霞</v>
      </c>
      <c r="C233" s="6" t="str">
        <f t="shared" si="8"/>
        <v>女</v>
      </c>
      <c r="D233" s="5" t="str">
        <f>"210710010601"</f>
        <v>210710010601</v>
      </c>
      <c r="E233" s="6">
        <v>55.9</v>
      </c>
      <c r="F233" s="9"/>
    </row>
    <row r="234" spans="1:6" ht="19.25" customHeight="1" x14ac:dyDescent="0.4">
      <c r="A234" s="13">
        <v>233</v>
      </c>
      <c r="B234" s="5" t="str">
        <f>"杨燕君"</f>
        <v>杨燕君</v>
      </c>
      <c r="C234" s="6" t="str">
        <f t="shared" si="8"/>
        <v>女</v>
      </c>
      <c r="D234" s="5" t="str">
        <f>"210710010309"</f>
        <v>210710010309</v>
      </c>
      <c r="E234" s="6">
        <v>55.8</v>
      </c>
      <c r="F234" s="9"/>
    </row>
    <row r="235" spans="1:6" ht="19.25" customHeight="1" x14ac:dyDescent="0.4">
      <c r="A235" s="13">
        <v>234</v>
      </c>
      <c r="B235" s="5" t="str">
        <f>"王孔翠"</f>
        <v>王孔翠</v>
      </c>
      <c r="C235" s="6" t="str">
        <f t="shared" si="8"/>
        <v>女</v>
      </c>
      <c r="D235" s="5" t="str">
        <f>"210710010818"</f>
        <v>210710010818</v>
      </c>
      <c r="E235" s="6">
        <v>55.8</v>
      </c>
      <c r="F235" s="9"/>
    </row>
    <row r="236" spans="1:6" ht="19.25" customHeight="1" x14ac:dyDescent="0.4">
      <c r="A236" s="13">
        <v>235</v>
      </c>
      <c r="B236" s="5" t="str">
        <f>"谢伟坤"</f>
        <v>谢伟坤</v>
      </c>
      <c r="C236" s="6" t="str">
        <f t="shared" si="8"/>
        <v>女</v>
      </c>
      <c r="D236" s="5" t="str">
        <f>"210710011130"</f>
        <v>210710011130</v>
      </c>
      <c r="E236" s="6">
        <v>55.8</v>
      </c>
      <c r="F236" s="9"/>
    </row>
    <row r="237" spans="1:6" ht="19.25" customHeight="1" x14ac:dyDescent="0.4">
      <c r="A237" s="13">
        <v>236</v>
      </c>
      <c r="B237" s="5" t="str">
        <f>"王初宽"</f>
        <v>王初宽</v>
      </c>
      <c r="C237" s="6" t="str">
        <f t="shared" si="8"/>
        <v>女</v>
      </c>
      <c r="D237" s="5" t="str">
        <f>"210710011211"</f>
        <v>210710011211</v>
      </c>
      <c r="E237" s="6">
        <v>55.7</v>
      </c>
      <c r="F237" s="9"/>
    </row>
    <row r="238" spans="1:6" ht="19.25" customHeight="1" x14ac:dyDescent="0.4">
      <c r="A238" s="13">
        <v>237</v>
      </c>
      <c r="B238" s="5" t="str">
        <f>"陈三彩"</f>
        <v>陈三彩</v>
      </c>
      <c r="C238" s="6" t="str">
        <f t="shared" si="8"/>
        <v>女</v>
      </c>
      <c r="D238" s="5" t="str">
        <f>"210710011713"</f>
        <v>210710011713</v>
      </c>
      <c r="E238" s="6">
        <v>55.7</v>
      </c>
      <c r="F238" s="9"/>
    </row>
    <row r="239" spans="1:6" ht="19.25" customHeight="1" x14ac:dyDescent="0.4">
      <c r="A239" s="13">
        <v>238</v>
      </c>
      <c r="B239" s="5" t="str">
        <f>"李杏兰"</f>
        <v>李杏兰</v>
      </c>
      <c r="C239" s="6" t="str">
        <f t="shared" si="8"/>
        <v>女</v>
      </c>
      <c r="D239" s="5" t="str">
        <f>"210710010518"</f>
        <v>210710010518</v>
      </c>
      <c r="E239" s="6">
        <v>55.6</v>
      </c>
      <c r="F239" s="9"/>
    </row>
    <row r="240" spans="1:6" ht="19.25" customHeight="1" x14ac:dyDescent="0.4">
      <c r="A240" s="13">
        <v>239</v>
      </c>
      <c r="B240" s="5" t="str">
        <f>"李淑红"</f>
        <v>李淑红</v>
      </c>
      <c r="C240" s="6" t="str">
        <f t="shared" si="8"/>
        <v>女</v>
      </c>
      <c r="D240" s="5" t="str">
        <f>"210710011414"</f>
        <v>210710011414</v>
      </c>
      <c r="E240" s="6">
        <v>55.6</v>
      </c>
      <c r="F240" s="9"/>
    </row>
    <row r="241" spans="1:6" ht="19.25" customHeight="1" x14ac:dyDescent="0.4">
      <c r="A241" s="13">
        <v>240</v>
      </c>
      <c r="B241" s="5" t="str">
        <f>"朱静坚"</f>
        <v>朱静坚</v>
      </c>
      <c r="C241" s="6" t="str">
        <f t="shared" si="8"/>
        <v>女</v>
      </c>
      <c r="D241" s="5" t="str">
        <f>"210710010214"</f>
        <v>210710010214</v>
      </c>
      <c r="E241" s="6">
        <v>55.5</v>
      </c>
      <c r="F241" s="9"/>
    </row>
    <row r="242" spans="1:6" ht="19.25" customHeight="1" x14ac:dyDescent="0.4">
      <c r="A242" s="13">
        <v>241</v>
      </c>
      <c r="B242" s="5" t="str">
        <f>"张彩雯"</f>
        <v>张彩雯</v>
      </c>
      <c r="C242" s="6" t="str">
        <f t="shared" si="8"/>
        <v>女</v>
      </c>
      <c r="D242" s="5" t="str">
        <f>"210710010312"</f>
        <v>210710010312</v>
      </c>
      <c r="E242" s="6">
        <v>55.5</v>
      </c>
      <c r="F242" s="9"/>
    </row>
    <row r="243" spans="1:6" ht="19.25" customHeight="1" x14ac:dyDescent="0.4">
      <c r="A243" s="13">
        <v>242</v>
      </c>
      <c r="B243" s="5" t="str">
        <f>"杜小丁"</f>
        <v>杜小丁</v>
      </c>
      <c r="C243" s="6" t="str">
        <f t="shared" si="8"/>
        <v>女</v>
      </c>
      <c r="D243" s="5" t="str">
        <f>"210710010625"</f>
        <v>210710010625</v>
      </c>
      <c r="E243" s="6">
        <v>55.5</v>
      </c>
      <c r="F243" s="9"/>
    </row>
    <row r="244" spans="1:6" ht="19.25" customHeight="1" x14ac:dyDescent="0.4">
      <c r="A244" s="13">
        <v>243</v>
      </c>
      <c r="B244" s="5" t="str">
        <f>"苏春花"</f>
        <v>苏春花</v>
      </c>
      <c r="C244" s="6" t="str">
        <f t="shared" si="8"/>
        <v>女</v>
      </c>
      <c r="D244" s="5" t="str">
        <f>"210710010409"</f>
        <v>210710010409</v>
      </c>
      <c r="E244" s="6">
        <v>55.4</v>
      </c>
      <c r="F244" s="9"/>
    </row>
    <row r="245" spans="1:6" ht="19.25" customHeight="1" x14ac:dyDescent="0.4">
      <c r="A245" s="13">
        <v>244</v>
      </c>
      <c r="B245" s="5" t="str">
        <f>"李玉娜"</f>
        <v>李玉娜</v>
      </c>
      <c r="C245" s="6" t="str">
        <f t="shared" si="8"/>
        <v>女</v>
      </c>
      <c r="D245" s="5" t="str">
        <f>"210710011222"</f>
        <v>210710011222</v>
      </c>
      <c r="E245" s="6">
        <v>55.4</v>
      </c>
      <c r="F245" s="9"/>
    </row>
    <row r="246" spans="1:6" ht="19.25" customHeight="1" x14ac:dyDescent="0.4">
      <c r="A246" s="13">
        <v>245</v>
      </c>
      <c r="B246" s="5" t="str">
        <f>"董海霞"</f>
        <v>董海霞</v>
      </c>
      <c r="C246" s="6" t="str">
        <f t="shared" si="8"/>
        <v>女</v>
      </c>
      <c r="D246" s="5" t="str">
        <f>"210710010817"</f>
        <v>210710010817</v>
      </c>
      <c r="E246" s="6">
        <v>55.3</v>
      </c>
      <c r="F246" s="9"/>
    </row>
    <row r="247" spans="1:6" ht="19.25" customHeight="1" x14ac:dyDescent="0.4">
      <c r="A247" s="13">
        <v>246</v>
      </c>
      <c r="B247" s="5" t="str">
        <f>"陈秀桂"</f>
        <v>陈秀桂</v>
      </c>
      <c r="C247" s="6" t="str">
        <f t="shared" si="8"/>
        <v>女</v>
      </c>
      <c r="D247" s="5" t="str">
        <f>"210710010507"</f>
        <v>210710010507</v>
      </c>
      <c r="E247" s="6">
        <v>55.3</v>
      </c>
      <c r="F247" s="9"/>
    </row>
    <row r="248" spans="1:6" ht="19.25" customHeight="1" x14ac:dyDescent="0.4">
      <c r="A248" s="13">
        <v>247</v>
      </c>
      <c r="B248" s="5" t="str">
        <f>"陈玉秀"</f>
        <v>陈玉秀</v>
      </c>
      <c r="C248" s="6" t="str">
        <f t="shared" si="8"/>
        <v>女</v>
      </c>
      <c r="D248" s="5" t="str">
        <f>"210710010227"</f>
        <v>210710010227</v>
      </c>
      <c r="E248" s="6">
        <v>55.2</v>
      </c>
      <c r="F248" s="9"/>
    </row>
    <row r="249" spans="1:6" ht="19.25" customHeight="1" x14ac:dyDescent="0.4">
      <c r="A249" s="13">
        <v>248</v>
      </c>
      <c r="B249" s="5" t="str">
        <f>"李衍菊"</f>
        <v>李衍菊</v>
      </c>
      <c r="C249" s="6" t="str">
        <f t="shared" si="8"/>
        <v>女</v>
      </c>
      <c r="D249" s="5" t="str">
        <f>"210710010515"</f>
        <v>210710010515</v>
      </c>
      <c r="E249" s="6">
        <v>55.1</v>
      </c>
      <c r="F249" s="9"/>
    </row>
    <row r="250" spans="1:6" ht="19.25" customHeight="1" x14ac:dyDescent="0.4">
      <c r="A250" s="13">
        <v>249</v>
      </c>
      <c r="B250" s="5" t="str">
        <f>"符嘉娥"</f>
        <v>符嘉娥</v>
      </c>
      <c r="C250" s="6" t="str">
        <f t="shared" si="8"/>
        <v>女</v>
      </c>
      <c r="D250" s="5" t="str">
        <f>"210710010205"</f>
        <v>210710010205</v>
      </c>
      <c r="E250" s="6">
        <v>55.1</v>
      </c>
      <c r="F250" s="9"/>
    </row>
    <row r="251" spans="1:6" ht="19.25" customHeight="1" x14ac:dyDescent="0.4">
      <c r="A251" s="13">
        <v>250</v>
      </c>
      <c r="B251" s="5" t="str">
        <f>"羊金丹"</f>
        <v>羊金丹</v>
      </c>
      <c r="C251" s="6" t="str">
        <f t="shared" si="8"/>
        <v>女</v>
      </c>
      <c r="D251" s="5" t="str">
        <f>"210710010715"</f>
        <v>210710010715</v>
      </c>
      <c r="E251" s="6">
        <v>54.9</v>
      </c>
      <c r="F251" s="9"/>
    </row>
    <row r="252" spans="1:6" ht="19.25" customHeight="1" x14ac:dyDescent="0.4">
      <c r="A252" s="13">
        <v>251</v>
      </c>
      <c r="B252" s="5" t="str">
        <f>"陈金成"</f>
        <v>陈金成</v>
      </c>
      <c r="C252" s="6" t="str">
        <f t="shared" si="8"/>
        <v>女</v>
      </c>
      <c r="D252" s="5" t="str">
        <f>"210710010123"</f>
        <v>210710010123</v>
      </c>
      <c r="E252" s="6">
        <v>54.9</v>
      </c>
      <c r="F252" s="9"/>
    </row>
    <row r="253" spans="1:6" ht="19.25" customHeight="1" x14ac:dyDescent="0.4">
      <c r="A253" s="13">
        <v>252</v>
      </c>
      <c r="B253" s="5" t="str">
        <f>"林柏玲"</f>
        <v>林柏玲</v>
      </c>
      <c r="C253" s="6" t="str">
        <f t="shared" si="8"/>
        <v>女</v>
      </c>
      <c r="D253" s="5" t="str">
        <f>"210710011029"</f>
        <v>210710011029</v>
      </c>
      <c r="E253" s="6">
        <v>54.9</v>
      </c>
      <c r="F253" s="9"/>
    </row>
    <row r="254" spans="1:6" ht="19.25" customHeight="1" x14ac:dyDescent="0.4">
      <c r="A254" s="13">
        <v>253</v>
      </c>
      <c r="B254" s="5" t="str">
        <f>"谭翠环"</f>
        <v>谭翠环</v>
      </c>
      <c r="C254" s="6" t="str">
        <f t="shared" si="8"/>
        <v>女</v>
      </c>
      <c r="D254" s="5" t="str">
        <f>"210710011017"</f>
        <v>210710011017</v>
      </c>
      <c r="E254" s="6">
        <v>54.9</v>
      </c>
      <c r="F254" s="9"/>
    </row>
    <row r="255" spans="1:6" ht="19.25" customHeight="1" x14ac:dyDescent="0.4">
      <c r="A255" s="13">
        <v>254</v>
      </c>
      <c r="B255" s="5" t="str">
        <f>"符善珠"</f>
        <v>符善珠</v>
      </c>
      <c r="C255" s="6" t="str">
        <f t="shared" si="8"/>
        <v>女</v>
      </c>
      <c r="D255" s="5" t="str">
        <f>"210710010216"</f>
        <v>210710010216</v>
      </c>
      <c r="E255" s="6">
        <v>54.8</v>
      </c>
      <c r="F255" s="9"/>
    </row>
    <row r="256" spans="1:6" ht="19.25" customHeight="1" x14ac:dyDescent="0.4">
      <c r="A256" s="13">
        <v>255</v>
      </c>
      <c r="B256" s="5" t="str">
        <f>"符燕芳"</f>
        <v>符燕芳</v>
      </c>
      <c r="C256" s="6" t="str">
        <f t="shared" si="8"/>
        <v>女</v>
      </c>
      <c r="D256" s="5" t="str">
        <f>"210710010612"</f>
        <v>210710010612</v>
      </c>
      <c r="E256" s="6">
        <v>54.8</v>
      </c>
      <c r="F256" s="9"/>
    </row>
    <row r="257" spans="1:6" ht="19.25" customHeight="1" x14ac:dyDescent="0.4">
      <c r="A257" s="13">
        <v>256</v>
      </c>
      <c r="B257" s="5" t="str">
        <f>"何春英"</f>
        <v>何春英</v>
      </c>
      <c r="C257" s="6" t="str">
        <f t="shared" si="8"/>
        <v>女</v>
      </c>
      <c r="D257" s="5" t="str">
        <f>"210710010210"</f>
        <v>210710010210</v>
      </c>
      <c r="E257" s="6">
        <v>54.7</v>
      </c>
      <c r="F257" s="9"/>
    </row>
    <row r="258" spans="1:6" ht="19.25" customHeight="1" x14ac:dyDescent="0.4">
      <c r="A258" s="13">
        <v>257</v>
      </c>
      <c r="B258" s="5" t="str">
        <f>"陈带坤"</f>
        <v>陈带坤</v>
      </c>
      <c r="C258" s="6" t="str">
        <f t="shared" ref="C258:C289" si="9">"女"</f>
        <v>女</v>
      </c>
      <c r="D258" s="5" t="str">
        <f>"210710010127"</f>
        <v>210710010127</v>
      </c>
      <c r="E258" s="6">
        <v>54.6</v>
      </c>
      <c r="F258" s="9"/>
    </row>
    <row r="259" spans="1:6" ht="19.25" customHeight="1" x14ac:dyDescent="0.4">
      <c r="A259" s="13">
        <v>258</v>
      </c>
      <c r="B259" s="5" t="str">
        <f>"张彩秀"</f>
        <v>张彩秀</v>
      </c>
      <c r="C259" s="6" t="str">
        <f t="shared" si="9"/>
        <v>女</v>
      </c>
      <c r="D259" s="5" t="str">
        <f>"210710010910"</f>
        <v>210710010910</v>
      </c>
      <c r="E259" s="6">
        <v>54.5</v>
      </c>
      <c r="F259" s="9"/>
    </row>
    <row r="260" spans="1:6" ht="19.25" customHeight="1" x14ac:dyDescent="0.4">
      <c r="A260" s="13">
        <v>259</v>
      </c>
      <c r="B260" s="5" t="str">
        <f>"羊金妍"</f>
        <v>羊金妍</v>
      </c>
      <c r="C260" s="6" t="str">
        <f t="shared" si="9"/>
        <v>女</v>
      </c>
      <c r="D260" s="5" t="str">
        <f>"210710011627"</f>
        <v>210710011627</v>
      </c>
      <c r="E260" s="6">
        <v>54.5</v>
      </c>
      <c r="F260" s="9"/>
    </row>
    <row r="261" spans="1:6" ht="19.25" customHeight="1" x14ac:dyDescent="0.4">
      <c r="A261" s="13">
        <v>260</v>
      </c>
      <c r="B261" s="5" t="str">
        <f>"符学丽"</f>
        <v>符学丽</v>
      </c>
      <c r="C261" s="6" t="str">
        <f t="shared" si="9"/>
        <v>女</v>
      </c>
      <c r="D261" s="5" t="str">
        <f>"210710010315"</f>
        <v>210710010315</v>
      </c>
      <c r="E261" s="6">
        <v>54.4</v>
      </c>
      <c r="F261" s="9"/>
    </row>
    <row r="262" spans="1:6" ht="19.25" customHeight="1" x14ac:dyDescent="0.4">
      <c r="A262" s="13">
        <v>261</v>
      </c>
      <c r="B262" s="5" t="str">
        <f>"谢二丹"</f>
        <v>谢二丹</v>
      </c>
      <c r="C262" s="6" t="str">
        <f t="shared" si="9"/>
        <v>女</v>
      </c>
      <c r="D262" s="5" t="str">
        <f>"210710010711"</f>
        <v>210710010711</v>
      </c>
      <c r="E262" s="6">
        <v>54.4</v>
      </c>
      <c r="F262" s="9"/>
    </row>
    <row r="263" spans="1:6" ht="19.25" customHeight="1" x14ac:dyDescent="0.4">
      <c r="A263" s="13">
        <v>262</v>
      </c>
      <c r="B263" s="5" t="str">
        <f>"黄木妍"</f>
        <v>黄木妍</v>
      </c>
      <c r="C263" s="6" t="str">
        <f t="shared" si="9"/>
        <v>女</v>
      </c>
      <c r="D263" s="5" t="str">
        <f>"210710010513"</f>
        <v>210710010513</v>
      </c>
      <c r="E263" s="6">
        <v>54.3</v>
      </c>
      <c r="F263" s="9"/>
    </row>
    <row r="264" spans="1:6" ht="19.25" customHeight="1" x14ac:dyDescent="0.4">
      <c r="A264" s="13">
        <v>263</v>
      </c>
      <c r="B264" s="5" t="str">
        <f>"符金娜"</f>
        <v>符金娜</v>
      </c>
      <c r="C264" s="6" t="str">
        <f t="shared" si="9"/>
        <v>女</v>
      </c>
      <c r="D264" s="5" t="str">
        <f>"210710010904"</f>
        <v>210710010904</v>
      </c>
      <c r="E264" s="6">
        <v>54.3</v>
      </c>
      <c r="F264" s="9"/>
    </row>
    <row r="265" spans="1:6" ht="19.25" customHeight="1" x14ac:dyDescent="0.4">
      <c r="A265" s="13">
        <v>264</v>
      </c>
      <c r="B265" s="5" t="str">
        <f>"李美桃"</f>
        <v>李美桃</v>
      </c>
      <c r="C265" s="6" t="str">
        <f t="shared" si="9"/>
        <v>女</v>
      </c>
      <c r="D265" s="5" t="str">
        <f>"210710011408"</f>
        <v>210710011408</v>
      </c>
      <c r="E265" s="6">
        <v>54.3</v>
      </c>
      <c r="F265" s="9"/>
    </row>
    <row r="266" spans="1:6" ht="19.25" customHeight="1" x14ac:dyDescent="0.4">
      <c r="A266" s="13">
        <v>265</v>
      </c>
      <c r="B266" s="5" t="str">
        <f>"林发丽"</f>
        <v>林发丽</v>
      </c>
      <c r="C266" s="6" t="str">
        <f t="shared" si="9"/>
        <v>女</v>
      </c>
      <c r="D266" s="5" t="str">
        <f>"210710010404"</f>
        <v>210710010404</v>
      </c>
      <c r="E266" s="6">
        <v>54.3</v>
      </c>
      <c r="F266" s="9"/>
    </row>
    <row r="267" spans="1:6" ht="19.25" customHeight="1" x14ac:dyDescent="0.4">
      <c r="A267" s="13">
        <v>266</v>
      </c>
      <c r="B267" s="5" t="str">
        <f>"蒋丽鑫"</f>
        <v>蒋丽鑫</v>
      </c>
      <c r="C267" s="6" t="str">
        <f t="shared" si="9"/>
        <v>女</v>
      </c>
      <c r="D267" s="5" t="str">
        <f>"210710011616"</f>
        <v>210710011616</v>
      </c>
      <c r="E267" s="6">
        <v>54.2</v>
      </c>
      <c r="F267" s="9"/>
    </row>
    <row r="268" spans="1:6" ht="19.25" customHeight="1" x14ac:dyDescent="0.4">
      <c r="A268" s="13">
        <v>267</v>
      </c>
      <c r="B268" s="5" t="str">
        <f>"简原美"</f>
        <v>简原美</v>
      </c>
      <c r="C268" s="6" t="str">
        <f t="shared" si="9"/>
        <v>女</v>
      </c>
      <c r="D268" s="5" t="str">
        <f>"210710010308"</f>
        <v>210710010308</v>
      </c>
      <c r="E268" s="6">
        <v>54.1</v>
      </c>
      <c r="F268" s="9"/>
    </row>
    <row r="269" spans="1:6" ht="19.25" customHeight="1" x14ac:dyDescent="0.4">
      <c r="A269" s="13">
        <v>268</v>
      </c>
      <c r="B269" s="5" t="str">
        <f>"苏香菲"</f>
        <v>苏香菲</v>
      </c>
      <c r="C269" s="6" t="str">
        <f t="shared" si="9"/>
        <v>女</v>
      </c>
      <c r="D269" s="5" t="str">
        <f>"210710011619"</f>
        <v>210710011619</v>
      </c>
      <c r="E269" s="6">
        <v>54</v>
      </c>
      <c r="F269" s="9"/>
    </row>
    <row r="270" spans="1:6" ht="19.25" customHeight="1" x14ac:dyDescent="0.4">
      <c r="A270" s="13">
        <v>269</v>
      </c>
      <c r="B270" s="5" t="str">
        <f>"傅少丽"</f>
        <v>傅少丽</v>
      </c>
      <c r="C270" s="6" t="str">
        <f t="shared" si="9"/>
        <v>女</v>
      </c>
      <c r="D270" s="5" t="str">
        <f>"210710011707"</f>
        <v>210710011707</v>
      </c>
      <c r="E270" s="6">
        <v>54</v>
      </c>
      <c r="F270" s="9"/>
    </row>
    <row r="271" spans="1:6" ht="19.25" customHeight="1" x14ac:dyDescent="0.4">
      <c r="A271" s="13">
        <v>270</v>
      </c>
      <c r="B271" s="5" t="str">
        <f>"陈娇乾"</f>
        <v>陈娇乾</v>
      </c>
      <c r="C271" s="6" t="str">
        <f t="shared" si="9"/>
        <v>女</v>
      </c>
      <c r="D271" s="5" t="str">
        <f>"210710011502"</f>
        <v>210710011502</v>
      </c>
      <c r="E271" s="6">
        <v>53.8</v>
      </c>
      <c r="F271" s="9"/>
    </row>
    <row r="272" spans="1:6" ht="19.25" customHeight="1" x14ac:dyDescent="0.4">
      <c r="A272" s="13">
        <v>271</v>
      </c>
      <c r="B272" s="5" t="str">
        <f>"黄秀维"</f>
        <v>黄秀维</v>
      </c>
      <c r="C272" s="6" t="str">
        <f t="shared" si="9"/>
        <v>女</v>
      </c>
      <c r="D272" s="5" t="str">
        <f>"210710011030"</f>
        <v>210710011030</v>
      </c>
      <c r="E272" s="6">
        <v>53.7</v>
      </c>
      <c r="F272" s="9"/>
    </row>
    <row r="273" spans="1:6" ht="19.25" customHeight="1" x14ac:dyDescent="0.4">
      <c r="A273" s="13">
        <v>272</v>
      </c>
      <c r="B273" s="5" t="str">
        <f>"符花香"</f>
        <v>符花香</v>
      </c>
      <c r="C273" s="6" t="str">
        <f t="shared" si="9"/>
        <v>女</v>
      </c>
      <c r="D273" s="5" t="str">
        <f>"210710011402"</f>
        <v>210710011402</v>
      </c>
      <c r="E273" s="6">
        <v>53.5</v>
      </c>
      <c r="F273" s="9"/>
    </row>
    <row r="274" spans="1:6" ht="19.25" customHeight="1" x14ac:dyDescent="0.4">
      <c r="A274" s="13">
        <v>273</v>
      </c>
      <c r="B274" s="5" t="str">
        <f>"何芳"</f>
        <v>何芳</v>
      </c>
      <c r="C274" s="6" t="str">
        <f t="shared" si="9"/>
        <v>女</v>
      </c>
      <c r="D274" s="5" t="str">
        <f>"210710010810"</f>
        <v>210710010810</v>
      </c>
      <c r="E274" s="6">
        <v>53.4</v>
      </c>
      <c r="F274" s="9"/>
    </row>
    <row r="275" spans="1:6" ht="19.25" customHeight="1" x14ac:dyDescent="0.4">
      <c r="A275" s="13">
        <v>274</v>
      </c>
      <c r="B275" s="5" t="str">
        <f>"符玉婷"</f>
        <v>符玉婷</v>
      </c>
      <c r="C275" s="6" t="str">
        <f t="shared" si="9"/>
        <v>女</v>
      </c>
      <c r="D275" s="5" t="str">
        <f>"210710011625"</f>
        <v>210710011625</v>
      </c>
      <c r="E275" s="6">
        <v>53.4</v>
      </c>
      <c r="F275" s="9"/>
    </row>
    <row r="276" spans="1:6" ht="19.25" customHeight="1" x14ac:dyDescent="0.4">
      <c r="A276" s="13">
        <v>275</v>
      </c>
      <c r="B276" s="5" t="str">
        <f>"王月琼"</f>
        <v>王月琼</v>
      </c>
      <c r="C276" s="6" t="str">
        <f t="shared" si="9"/>
        <v>女</v>
      </c>
      <c r="D276" s="5" t="str">
        <f>"210710011013"</f>
        <v>210710011013</v>
      </c>
      <c r="E276" s="6">
        <v>53.3</v>
      </c>
      <c r="F276" s="9"/>
    </row>
    <row r="277" spans="1:6" ht="19.25" customHeight="1" x14ac:dyDescent="0.4">
      <c r="A277" s="13">
        <v>276</v>
      </c>
      <c r="B277" s="5" t="str">
        <f>"朱允萱"</f>
        <v>朱允萱</v>
      </c>
      <c r="C277" s="6" t="str">
        <f t="shared" si="9"/>
        <v>女</v>
      </c>
      <c r="D277" s="5" t="str">
        <f>"210710011203"</f>
        <v>210710011203</v>
      </c>
      <c r="E277" s="6">
        <v>53.2</v>
      </c>
      <c r="F277" s="9"/>
    </row>
    <row r="278" spans="1:6" ht="19.25" customHeight="1" x14ac:dyDescent="0.4">
      <c r="A278" s="13">
        <v>277</v>
      </c>
      <c r="B278" s="5" t="str">
        <f>"苏春爱"</f>
        <v>苏春爱</v>
      </c>
      <c r="C278" s="6" t="str">
        <f t="shared" si="9"/>
        <v>女</v>
      </c>
      <c r="D278" s="5" t="str">
        <f>"210710011228"</f>
        <v>210710011228</v>
      </c>
      <c r="E278" s="6">
        <v>53.2</v>
      </c>
      <c r="F278" s="9"/>
    </row>
    <row r="279" spans="1:6" ht="19.25" customHeight="1" x14ac:dyDescent="0.4">
      <c r="A279" s="13">
        <v>278</v>
      </c>
      <c r="B279" s="5" t="str">
        <f>"羊翠楼"</f>
        <v>羊翠楼</v>
      </c>
      <c r="C279" s="6" t="str">
        <f t="shared" si="9"/>
        <v>女</v>
      </c>
      <c r="D279" s="5" t="str">
        <f>"210710010526"</f>
        <v>210710010526</v>
      </c>
      <c r="E279" s="6">
        <v>53.1</v>
      </c>
      <c r="F279" s="9"/>
    </row>
    <row r="280" spans="1:6" ht="19.25" customHeight="1" x14ac:dyDescent="0.4">
      <c r="A280" s="13">
        <v>279</v>
      </c>
      <c r="B280" s="5" t="str">
        <f>"林炳姬"</f>
        <v>林炳姬</v>
      </c>
      <c r="C280" s="6" t="str">
        <f t="shared" si="9"/>
        <v>女</v>
      </c>
      <c r="D280" s="5" t="str">
        <f>"210710010801"</f>
        <v>210710010801</v>
      </c>
      <c r="E280" s="6">
        <v>53.1</v>
      </c>
      <c r="F280" s="9"/>
    </row>
    <row r="281" spans="1:6" ht="19.25" customHeight="1" x14ac:dyDescent="0.4">
      <c r="A281" s="13">
        <v>280</v>
      </c>
      <c r="B281" s="5" t="str">
        <f>"郭琼姣"</f>
        <v>郭琼姣</v>
      </c>
      <c r="C281" s="6" t="str">
        <f t="shared" si="9"/>
        <v>女</v>
      </c>
      <c r="D281" s="5" t="str">
        <f>"210710010617"</f>
        <v>210710010617</v>
      </c>
      <c r="E281" s="6">
        <v>53.1</v>
      </c>
      <c r="F281" s="9"/>
    </row>
    <row r="282" spans="1:6" ht="19.25" customHeight="1" x14ac:dyDescent="0.4">
      <c r="A282" s="13">
        <v>281</v>
      </c>
      <c r="B282" s="5" t="str">
        <f>"李土丹"</f>
        <v>李土丹</v>
      </c>
      <c r="C282" s="6" t="str">
        <f t="shared" si="9"/>
        <v>女</v>
      </c>
      <c r="D282" s="5" t="str">
        <f>"210710010321"</f>
        <v>210710010321</v>
      </c>
      <c r="E282" s="6">
        <v>53</v>
      </c>
      <c r="F282" s="9"/>
    </row>
    <row r="283" spans="1:6" ht="19.25" customHeight="1" x14ac:dyDescent="0.4">
      <c r="A283" s="13">
        <v>282</v>
      </c>
      <c r="B283" s="5" t="str">
        <f>"麦红艳"</f>
        <v>麦红艳</v>
      </c>
      <c r="C283" s="6" t="str">
        <f t="shared" si="9"/>
        <v>女</v>
      </c>
      <c r="D283" s="5" t="str">
        <f>"210710010701"</f>
        <v>210710010701</v>
      </c>
      <c r="E283" s="6">
        <v>53</v>
      </c>
      <c r="F283" s="9"/>
    </row>
    <row r="284" spans="1:6" ht="19.25" customHeight="1" x14ac:dyDescent="0.4">
      <c r="A284" s="13">
        <v>283</v>
      </c>
      <c r="B284" s="5" t="str">
        <f>"梁少娇"</f>
        <v>梁少娇</v>
      </c>
      <c r="C284" s="6" t="str">
        <f t="shared" si="9"/>
        <v>女</v>
      </c>
      <c r="D284" s="5" t="str">
        <f>"210710011404"</f>
        <v>210710011404</v>
      </c>
      <c r="E284" s="6">
        <v>52.9</v>
      </c>
      <c r="F284" s="9"/>
    </row>
    <row r="285" spans="1:6" ht="19.25" customHeight="1" x14ac:dyDescent="0.4">
      <c r="A285" s="13">
        <v>284</v>
      </c>
      <c r="B285" s="5" t="str">
        <f>"黎日研"</f>
        <v>黎日研</v>
      </c>
      <c r="C285" s="6" t="str">
        <f t="shared" si="9"/>
        <v>女</v>
      </c>
      <c r="D285" s="5" t="str">
        <f>"210710011024"</f>
        <v>210710011024</v>
      </c>
      <c r="E285" s="6">
        <v>52.9</v>
      </c>
      <c r="F285" s="9"/>
    </row>
    <row r="286" spans="1:6" ht="19.25" customHeight="1" x14ac:dyDescent="0.4">
      <c r="A286" s="13">
        <v>285</v>
      </c>
      <c r="B286" s="5" t="str">
        <f>"陈冬青"</f>
        <v>陈冬青</v>
      </c>
      <c r="C286" s="6" t="str">
        <f t="shared" si="9"/>
        <v>女</v>
      </c>
      <c r="D286" s="5" t="str">
        <f>"210710011102"</f>
        <v>210710011102</v>
      </c>
      <c r="E286" s="6">
        <v>52.7</v>
      </c>
      <c r="F286" s="9"/>
    </row>
    <row r="287" spans="1:6" ht="19.25" customHeight="1" x14ac:dyDescent="0.4">
      <c r="A287" s="13">
        <v>286</v>
      </c>
      <c r="B287" s="5" t="str">
        <f>"张美求"</f>
        <v>张美求</v>
      </c>
      <c r="C287" s="6" t="str">
        <f t="shared" si="9"/>
        <v>女</v>
      </c>
      <c r="D287" s="5" t="str">
        <f>"210710011802"</f>
        <v>210710011802</v>
      </c>
      <c r="E287" s="6">
        <v>52.6</v>
      </c>
      <c r="F287" s="9"/>
    </row>
    <row r="288" spans="1:6" ht="19.25" customHeight="1" x14ac:dyDescent="0.4">
      <c r="A288" s="13">
        <v>287</v>
      </c>
      <c r="B288" s="5" t="str">
        <f>"董志霞"</f>
        <v>董志霞</v>
      </c>
      <c r="C288" s="6" t="str">
        <f t="shared" si="9"/>
        <v>女</v>
      </c>
      <c r="D288" s="5" t="str">
        <f>"210710010206"</f>
        <v>210710010206</v>
      </c>
      <c r="E288" s="6">
        <v>52.6</v>
      </c>
      <c r="F288" s="9"/>
    </row>
    <row r="289" spans="1:6" ht="19.25" customHeight="1" x14ac:dyDescent="0.4">
      <c r="A289" s="13">
        <v>288</v>
      </c>
      <c r="B289" s="5" t="str">
        <f>"陈菲"</f>
        <v>陈菲</v>
      </c>
      <c r="C289" s="6" t="str">
        <f t="shared" si="9"/>
        <v>女</v>
      </c>
      <c r="D289" s="5" t="str">
        <f>"210710011014"</f>
        <v>210710011014</v>
      </c>
      <c r="E289" s="6">
        <v>52.6</v>
      </c>
      <c r="F289" s="9"/>
    </row>
    <row r="290" spans="1:6" ht="19.25" customHeight="1" x14ac:dyDescent="0.4">
      <c r="A290" s="13">
        <v>289</v>
      </c>
      <c r="B290" s="5" t="str">
        <f>"符庆花"</f>
        <v>符庆花</v>
      </c>
      <c r="C290" s="6" t="str">
        <f t="shared" ref="C290:C310" si="10">"女"</f>
        <v>女</v>
      </c>
      <c r="D290" s="5" t="str">
        <f>"210710011313"</f>
        <v>210710011313</v>
      </c>
      <c r="E290" s="6">
        <v>52.5</v>
      </c>
      <c r="F290" s="9"/>
    </row>
    <row r="291" spans="1:6" ht="19.25" customHeight="1" x14ac:dyDescent="0.4">
      <c r="A291" s="13">
        <v>290</v>
      </c>
      <c r="B291" s="5" t="str">
        <f>"董春柳"</f>
        <v>董春柳</v>
      </c>
      <c r="C291" s="6" t="str">
        <f t="shared" si="10"/>
        <v>女</v>
      </c>
      <c r="D291" s="5" t="str">
        <f>"210710011028"</f>
        <v>210710011028</v>
      </c>
      <c r="E291" s="6">
        <v>52.5</v>
      </c>
      <c r="F291" s="9"/>
    </row>
    <row r="292" spans="1:6" ht="19.25" customHeight="1" x14ac:dyDescent="0.4">
      <c r="A292" s="13">
        <v>291</v>
      </c>
      <c r="B292" s="5" t="str">
        <f>"吴芳芳"</f>
        <v>吴芳芳</v>
      </c>
      <c r="C292" s="6" t="str">
        <f t="shared" si="10"/>
        <v>女</v>
      </c>
      <c r="D292" s="5" t="str">
        <f>"210710011405"</f>
        <v>210710011405</v>
      </c>
      <c r="E292" s="6">
        <v>52.4</v>
      </c>
      <c r="F292" s="9"/>
    </row>
    <row r="293" spans="1:6" ht="19.25" customHeight="1" x14ac:dyDescent="0.4">
      <c r="A293" s="13">
        <v>292</v>
      </c>
      <c r="B293" s="5" t="str">
        <f>"陈汉梅"</f>
        <v>陈汉梅</v>
      </c>
      <c r="C293" s="6" t="str">
        <f t="shared" si="10"/>
        <v>女</v>
      </c>
      <c r="D293" s="5" t="str">
        <f>"210710010209"</f>
        <v>210710010209</v>
      </c>
      <c r="E293" s="6">
        <v>52.4</v>
      </c>
      <c r="F293" s="9"/>
    </row>
    <row r="294" spans="1:6" ht="19.25" customHeight="1" x14ac:dyDescent="0.4">
      <c r="A294" s="13">
        <v>293</v>
      </c>
      <c r="B294" s="5" t="str">
        <f>"麦翰玲"</f>
        <v>麦翰玲</v>
      </c>
      <c r="C294" s="6" t="str">
        <f t="shared" si="10"/>
        <v>女</v>
      </c>
      <c r="D294" s="5" t="str">
        <f>"210710010722"</f>
        <v>210710010722</v>
      </c>
      <c r="E294" s="6">
        <v>52.4</v>
      </c>
      <c r="F294" s="9"/>
    </row>
    <row r="295" spans="1:6" ht="19.25" customHeight="1" x14ac:dyDescent="0.4">
      <c r="A295" s="13">
        <v>294</v>
      </c>
      <c r="B295" s="5" t="str">
        <f>"宋英婷"</f>
        <v>宋英婷</v>
      </c>
      <c r="C295" s="6" t="str">
        <f t="shared" si="10"/>
        <v>女</v>
      </c>
      <c r="D295" s="5" t="str">
        <f>"210710011421"</f>
        <v>210710011421</v>
      </c>
      <c r="E295" s="6">
        <v>52.4</v>
      </c>
      <c r="F295" s="9"/>
    </row>
    <row r="296" spans="1:6" ht="19.25" customHeight="1" x14ac:dyDescent="0.4">
      <c r="A296" s="13">
        <v>295</v>
      </c>
      <c r="B296" s="5" t="str">
        <f>"黄炳焕"</f>
        <v>黄炳焕</v>
      </c>
      <c r="C296" s="6" t="str">
        <f t="shared" si="10"/>
        <v>女</v>
      </c>
      <c r="D296" s="5" t="str">
        <f>"210710011413"</f>
        <v>210710011413</v>
      </c>
      <c r="E296" s="6">
        <v>52.4</v>
      </c>
      <c r="F296" s="9"/>
    </row>
    <row r="297" spans="1:6" ht="19.25" customHeight="1" x14ac:dyDescent="0.4">
      <c r="A297" s="13">
        <v>296</v>
      </c>
      <c r="B297" s="5" t="str">
        <f>"蔡莲月"</f>
        <v>蔡莲月</v>
      </c>
      <c r="C297" s="6" t="str">
        <f t="shared" si="10"/>
        <v>女</v>
      </c>
      <c r="D297" s="5" t="str">
        <f>"210710010920"</f>
        <v>210710010920</v>
      </c>
      <c r="E297" s="6">
        <v>52.3</v>
      </c>
      <c r="F297" s="9"/>
    </row>
    <row r="298" spans="1:6" ht="19.25" customHeight="1" x14ac:dyDescent="0.4">
      <c r="A298" s="13">
        <v>297</v>
      </c>
      <c r="B298" s="5" t="str">
        <f>"万超艳"</f>
        <v>万超艳</v>
      </c>
      <c r="C298" s="6" t="str">
        <f t="shared" si="10"/>
        <v>女</v>
      </c>
      <c r="D298" s="5" t="str">
        <f>"210710011514"</f>
        <v>210710011514</v>
      </c>
      <c r="E298" s="6">
        <v>52.1</v>
      </c>
      <c r="F298" s="9"/>
    </row>
    <row r="299" spans="1:6" ht="19.25" customHeight="1" x14ac:dyDescent="0.4">
      <c r="A299" s="13">
        <v>298</v>
      </c>
      <c r="B299" s="5" t="str">
        <f>"吴联嫔"</f>
        <v>吴联嫔</v>
      </c>
      <c r="C299" s="6" t="str">
        <f t="shared" si="10"/>
        <v>女</v>
      </c>
      <c r="D299" s="5" t="str">
        <f>"210710010502"</f>
        <v>210710010502</v>
      </c>
      <c r="E299" s="6">
        <v>52.1</v>
      </c>
      <c r="F299" s="9"/>
    </row>
    <row r="300" spans="1:6" ht="19.25" customHeight="1" x14ac:dyDescent="0.4">
      <c r="A300" s="13">
        <v>299</v>
      </c>
      <c r="B300" s="5" t="str">
        <f>"赵秀丽"</f>
        <v>赵秀丽</v>
      </c>
      <c r="C300" s="6" t="str">
        <f t="shared" si="10"/>
        <v>女</v>
      </c>
      <c r="D300" s="5" t="str">
        <f>"210710011427"</f>
        <v>210710011427</v>
      </c>
      <c r="E300" s="6">
        <v>52</v>
      </c>
      <c r="F300" s="9"/>
    </row>
    <row r="301" spans="1:6" ht="19.25" customHeight="1" x14ac:dyDescent="0.4">
      <c r="A301" s="13">
        <v>300</v>
      </c>
      <c r="B301" s="5" t="str">
        <f>"周占丽"</f>
        <v>周占丽</v>
      </c>
      <c r="C301" s="6" t="str">
        <f t="shared" si="10"/>
        <v>女</v>
      </c>
      <c r="D301" s="5" t="str">
        <f>"210710011006"</f>
        <v>210710011006</v>
      </c>
      <c r="E301" s="6">
        <v>51.9</v>
      </c>
      <c r="F301" s="9"/>
    </row>
    <row r="302" spans="1:6" ht="19.25" customHeight="1" x14ac:dyDescent="0.4">
      <c r="A302" s="13">
        <v>301</v>
      </c>
      <c r="B302" s="5" t="str">
        <f>"谢土月"</f>
        <v>谢土月</v>
      </c>
      <c r="C302" s="6" t="str">
        <f t="shared" si="10"/>
        <v>女</v>
      </c>
      <c r="D302" s="5" t="str">
        <f>"210710011806"</f>
        <v>210710011806</v>
      </c>
      <c r="E302" s="6">
        <v>51.9</v>
      </c>
      <c r="F302" s="9"/>
    </row>
    <row r="303" spans="1:6" ht="19.25" customHeight="1" x14ac:dyDescent="0.4">
      <c r="A303" s="13">
        <v>302</v>
      </c>
      <c r="B303" s="5" t="str">
        <f>"林沫"</f>
        <v>林沫</v>
      </c>
      <c r="C303" s="6" t="str">
        <f t="shared" si="10"/>
        <v>女</v>
      </c>
      <c r="D303" s="5" t="str">
        <f>"210710011323"</f>
        <v>210710011323</v>
      </c>
      <c r="E303" s="6">
        <v>51.8</v>
      </c>
      <c r="F303" s="9"/>
    </row>
    <row r="304" spans="1:6" ht="19.25" customHeight="1" x14ac:dyDescent="0.4">
      <c r="A304" s="13">
        <v>303</v>
      </c>
      <c r="B304" s="5" t="str">
        <f>"李国妹"</f>
        <v>李国妹</v>
      </c>
      <c r="C304" s="6" t="str">
        <f t="shared" si="10"/>
        <v>女</v>
      </c>
      <c r="D304" s="5" t="str">
        <f>"210710010211"</f>
        <v>210710010211</v>
      </c>
      <c r="E304" s="6">
        <v>51.7</v>
      </c>
      <c r="F304" s="9"/>
    </row>
    <row r="305" spans="1:6" ht="19.25" customHeight="1" x14ac:dyDescent="0.4">
      <c r="A305" s="13">
        <v>304</v>
      </c>
      <c r="B305" s="5" t="str">
        <f>"谢圣女"</f>
        <v>谢圣女</v>
      </c>
      <c r="C305" s="6" t="str">
        <f t="shared" si="10"/>
        <v>女</v>
      </c>
      <c r="D305" s="5" t="str">
        <f>"210710011418"</f>
        <v>210710011418</v>
      </c>
      <c r="E305" s="6">
        <v>51.6</v>
      </c>
      <c r="F305" s="9"/>
    </row>
    <row r="306" spans="1:6" ht="19.25" customHeight="1" x14ac:dyDescent="0.4">
      <c r="A306" s="13">
        <v>305</v>
      </c>
      <c r="B306" s="5" t="str">
        <f>"林万妮"</f>
        <v>林万妮</v>
      </c>
      <c r="C306" s="6" t="str">
        <f t="shared" si="10"/>
        <v>女</v>
      </c>
      <c r="D306" s="5" t="str">
        <f>"210710010414"</f>
        <v>210710010414</v>
      </c>
      <c r="E306" s="6">
        <v>51.6</v>
      </c>
      <c r="F306" s="9"/>
    </row>
    <row r="307" spans="1:6" ht="19.25" customHeight="1" x14ac:dyDescent="0.4">
      <c r="A307" s="13">
        <v>306</v>
      </c>
      <c r="B307" s="5" t="str">
        <f>"吴月娜"</f>
        <v>吴月娜</v>
      </c>
      <c r="C307" s="6" t="str">
        <f t="shared" si="10"/>
        <v>女</v>
      </c>
      <c r="D307" s="5" t="str">
        <f>"210710011114"</f>
        <v>210710011114</v>
      </c>
      <c r="E307" s="6">
        <v>51.6</v>
      </c>
      <c r="F307" s="9"/>
    </row>
    <row r="308" spans="1:6" ht="19.25" customHeight="1" x14ac:dyDescent="0.4">
      <c r="A308" s="13">
        <v>307</v>
      </c>
      <c r="B308" s="5" t="str">
        <f>"董为英"</f>
        <v>董为英</v>
      </c>
      <c r="C308" s="6" t="str">
        <f t="shared" si="10"/>
        <v>女</v>
      </c>
      <c r="D308" s="5" t="str">
        <f>"210710011524"</f>
        <v>210710011524</v>
      </c>
      <c r="E308" s="6">
        <v>51.6</v>
      </c>
      <c r="F308" s="9"/>
    </row>
    <row r="309" spans="1:6" ht="19.25" customHeight="1" x14ac:dyDescent="0.4">
      <c r="A309" s="13">
        <v>308</v>
      </c>
      <c r="B309" s="5" t="str">
        <f>"曾引桂"</f>
        <v>曾引桂</v>
      </c>
      <c r="C309" s="6" t="str">
        <f t="shared" si="10"/>
        <v>女</v>
      </c>
      <c r="D309" s="5" t="str">
        <f>"210710010913"</f>
        <v>210710010913</v>
      </c>
      <c r="E309" s="6">
        <v>51.6</v>
      </c>
      <c r="F309" s="9"/>
    </row>
    <row r="310" spans="1:6" ht="19.25" customHeight="1" x14ac:dyDescent="0.4">
      <c r="A310" s="13">
        <v>309</v>
      </c>
      <c r="B310" s="5" t="str">
        <f>"冯欣"</f>
        <v>冯欣</v>
      </c>
      <c r="C310" s="6" t="str">
        <f t="shared" si="10"/>
        <v>女</v>
      </c>
      <c r="D310" s="5" t="str">
        <f>"210710010819"</f>
        <v>210710010819</v>
      </c>
      <c r="E310" s="6">
        <v>51.6</v>
      </c>
      <c r="F310" s="9"/>
    </row>
    <row r="311" spans="1:6" ht="19.25" customHeight="1" x14ac:dyDescent="0.4">
      <c r="A311" s="13">
        <v>310</v>
      </c>
      <c r="B311" s="5" t="str">
        <f>"梁赞甲"</f>
        <v>梁赞甲</v>
      </c>
      <c r="C311" s="6" t="str">
        <f>"男"</f>
        <v>男</v>
      </c>
      <c r="D311" s="5" t="str">
        <f>"210710011630"</f>
        <v>210710011630</v>
      </c>
      <c r="E311" s="6">
        <v>51.5</v>
      </c>
      <c r="F311" s="9"/>
    </row>
    <row r="312" spans="1:6" ht="19.25" customHeight="1" x14ac:dyDescent="0.4">
      <c r="A312" s="13">
        <v>311</v>
      </c>
      <c r="B312" s="5" t="str">
        <f>"李宏妃"</f>
        <v>李宏妃</v>
      </c>
      <c r="C312" s="6" t="str">
        <f t="shared" ref="C312:C343" si="11">"女"</f>
        <v>女</v>
      </c>
      <c r="D312" s="5" t="str">
        <f>"210710011125"</f>
        <v>210710011125</v>
      </c>
      <c r="E312" s="6">
        <v>51.5</v>
      </c>
      <c r="F312" s="9"/>
    </row>
    <row r="313" spans="1:6" ht="19.25" customHeight="1" x14ac:dyDescent="0.4">
      <c r="A313" s="13">
        <v>312</v>
      </c>
      <c r="B313" s="5" t="str">
        <f>"郑秋雨"</f>
        <v>郑秋雨</v>
      </c>
      <c r="C313" s="6" t="str">
        <f t="shared" si="11"/>
        <v>女</v>
      </c>
      <c r="D313" s="5" t="str">
        <f>"210710010627"</f>
        <v>210710010627</v>
      </c>
      <c r="E313" s="6">
        <v>51.4</v>
      </c>
      <c r="F313" s="9"/>
    </row>
    <row r="314" spans="1:6" ht="19.25" customHeight="1" x14ac:dyDescent="0.4">
      <c r="A314" s="13">
        <v>313</v>
      </c>
      <c r="B314" s="5" t="str">
        <f>"羊晓芬"</f>
        <v>羊晓芬</v>
      </c>
      <c r="C314" s="6" t="str">
        <f t="shared" si="11"/>
        <v>女</v>
      </c>
      <c r="D314" s="5" t="str">
        <f>"210710010816"</f>
        <v>210710010816</v>
      </c>
      <c r="E314" s="6">
        <v>51.4</v>
      </c>
      <c r="F314" s="9"/>
    </row>
    <row r="315" spans="1:6" ht="19.25" customHeight="1" x14ac:dyDescent="0.4">
      <c r="A315" s="13">
        <v>314</v>
      </c>
      <c r="B315" s="5" t="str">
        <f>"李桂丽"</f>
        <v>李桂丽</v>
      </c>
      <c r="C315" s="6" t="str">
        <f t="shared" si="11"/>
        <v>女</v>
      </c>
      <c r="D315" s="5" t="str">
        <f>"210710010126"</f>
        <v>210710010126</v>
      </c>
      <c r="E315" s="6">
        <v>51.4</v>
      </c>
      <c r="F315" s="9"/>
    </row>
    <row r="316" spans="1:6" ht="19.25" customHeight="1" x14ac:dyDescent="0.4">
      <c r="A316" s="13">
        <v>315</v>
      </c>
      <c r="B316" s="5" t="str">
        <f>"黄海杏"</f>
        <v>黄海杏</v>
      </c>
      <c r="C316" s="6" t="str">
        <f t="shared" si="11"/>
        <v>女</v>
      </c>
      <c r="D316" s="5" t="str">
        <f>"210710011304"</f>
        <v>210710011304</v>
      </c>
      <c r="E316" s="6">
        <v>51.3</v>
      </c>
      <c r="F316" s="9"/>
    </row>
    <row r="317" spans="1:6" ht="19.25" customHeight="1" x14ac:dyDescent="0.4">
      <c r="A317" s="13">
        <v>316</v>
      </c>
      <c r="B317" s="5" t="str">
        <f>"唐艳花"</f>
        <v>唐艳花</v>
      </c>
      <c r="C317" s="6" t="str">
        <f t="shared" si="11"/>
        <v>女</v>
      </c>
      <c r="D317" s="5" t="str">
        <f>"210710011127"</f>
        <v>210710011127</v>
      </c>
      <c r="E317" s="6">
        <v>51.3</v>
      </c>
      <c r="F317" s="9"/>
    </row>
    <row r="318" spans="1:6" ht="19.25" customHeight="1" x14ac:dyDescent="0.4">
      <c r="A318" s="13">
        <v>317</v>
      </c>
      <c r="B318" s="5" t="str">
        <f>"林敏"</f>
        <v>林敏</v>
      </c>
      <c r="C318" s="6" t="str">
        <f t="shared" si="11"/>
        <v>女</v>
      </c>
      <c r="D318" s="5" t="str">
        <f>"210710010107"</f>
        <v>210710010107</v>
      </c>
      <c r="E318" s="6">
        <v>51.3</v>
      </c>
      <c r="F318" s="9"/>
    </row>
    <row r="319" spans="1:6" ht="19.25" customHeight="1" x14ac:dyDescent="0.4">
      <c r="A319" s="13">
        <v>318</v>
      </c>
      <c r="B319" s="5" t="str">
        <f>"刘美娟"</f>
        <v>刘美娟</v>
      </c>
      <c r="C319" s="6" t="str">
        <f t="shared" si="11"/>
        <v>女</v>
      </c>
      <c r="D319" s="5" t="str">
        <f>"210710010324"</f>
        <v>210710010324</v>
      </c>
      <c r="E319" s="6">
        <v>51.3</v>
      </c>
      <c r="F319" s="9"/>
    </row>
    <row r="320" spans="1:6" ht="19.25" customHeight="1" x14ac:dyDescent="0.4">
      <c r="A320" s="13">
        <v>319</v>
      </c>
      <c r="B320" s="5" t="str">
        <f>"林秀芳"</f>
        <v>林秀芳</v>
      </c>
      <c r="C320" s="6" t="str">
        <f t="shared" si="11"/>
        <v>女</v>
      </c>
      <c r="D320" s="5" t="str">
        <f>"210710010408"</f>
        <v>210710010408</v>
      </c>
      <c r="E320" s="6">
        <v>51.2</v>
      </c>
      <c r="F320" s="9"/>
    </row>
    <row r="321" spans="1:6" ht="19.25" customHeight="1" x14ac:dyDescent="0.4">
      <c r="A321" s="13">
        <v>320</v>
      </c>
      <c r="B321" s="5" t="str">
        <f>"薛玉保"</f>
        <v>薛玉保</v>
      </c>
      <c r="C321" s="6" t="str">
        <f t="shared" si="11"/>
        <v>女</v>
      </c>
      <c r="D321" s="5" t="str">
        <f>"210710011214"</f>
        <v>210710011214</v>
      </c>
      <c r="E321" s="6">
        <v>51.1</v>
      </c>
      <c r="F321" s="9"/>
    </row>
    <row r="322" spans="1:6" ht="19.25" customHeight="1" x14ac:dyDescent="0.4">
      <c r="A322" s="13">
        <v>321</v>
      </c>
      <c r="B322" s="5" t="str">
        <f>"陈智香"</f>
        <v>陈智香</v>
      </c>
      <c r="C322" s="6" t="str">
        <f t="shared" si="11"/>
        <v>女</v>
      </c>
      <c r="D322" s="5" t="str">
        <f>"210710010604"</f>
        <v>210710010604</v>
      </c>
      <c r="E322" s="6">
        <v>51</v>
      </c>
      <c r="F322" s="9"/>
    </row>
    <row r="323" spans="1:6" ht="19.25" customHeight="1" x14ac:dyDescent="0.4">
      <c r="A323" s="13">
        <v>322</v>
      </c>
      <c r="B323" s="5" t="str">
        <f>"吴海娜"</f>
        <v>吴海娜</v>
      </c>
      <c r="C323" s="6" t="str">
        <f t="shared" si="11"/>
        <v>女</v>
      </c>
      <c r="D323" s="5" t="str">
        <f>"210710011020"</f>
        <v>210710011020</v>
      </c>
      <c r="E323" s="6">
        <v>51</v>
      </c>
      <c r="F323" s="9"/>
    </row>
    <row r="324" spans="1:6" ht="19.25" customHeight="1" x14ac:dyDescent="0.4">
      <c r="A324" s="13">
        <v>323</v>
      </c>
      <c r="B324" s="5" t="str">
        <f>"王神爱"</f>
        <v>王神爱</v>
      </c>
      <c r="C324" s="6" t="str">
        <f t="shared" si="11"/>
        <v>女</v>
      </c>
      <c r="D324" s="5" t="str">
        <f>"210710011517"</f>
        <v>210710011517</v>
      </c>
      <c r="E324" s="6">
        <v>50.8</v>
      </c>
      <c r="F324" s="9"/>
    </row>
    <row r="325" spans="1:6" ht="19.25" customHeight="1" x14ac:dyDescent="0.4">
      <c r="A325" s="13">
        <v>324</v>
      </c>
      <c r="B325" s="5" t="str">
        <f>"李开靓"</f>
        <v>李开靓</v>
      </c>
      <c r="C325" s="6" t="str">
        <f t="shared" si="11"/>
        <v>女</v>
      </c>
      <c r="D325" s="5" t="str">
        <f>"210710011723"</f>
        <v>210710011723</v>
      </c>
      <c r="E325" s="6">
        <v>50.7</v>
      </c>
      <c r="F325" s="9"/>
    </row>
    <row r="326" spans="1:6" ht="19.25" customHeight="1" x14ac:dyDescent="0.4">
      <c r="A326" s="13">
        <v>325</v>
      </c>
      <c r="B326" s="5" t="str">
        <f>"林永丹"</f>
        <v>林永丹</v>
      </c>
      <c r="C326" s="6" t="str">
        <f t="shared" si="11"/>
        <v>女</v>
      </c>
      <c r="D326" s="5" t="str">
        <f>"210710011705"</f>
        <v>210710011705</v>
      </c>
      <c r="E326" s="6">
        <v>50.5</v>
      </c>
      <c r="F326" s="9"/>
    </row>
    <row r="327" spans="1:6" ht="19.25" customHeight="1" x14ac:dyDescent="0.4">
      <c r="A327" s="13">
        <v>326</v>
      </c>
      <c r="B327" s="5" t="str">
        <f>"王石蓬"</f>
        <v>王石蓬</v>
      </c>
      <c r="C327" s="6" t="str">
        <f t="shared" si="11"/>
        <v>女</v>
      </c>
      <c r="D327" s="5" t="str">
        <f>"210710011215"</f>
        <v>210710011215</v>
      </c>
      <c r="E327" s="6">
        <v>50.5</v>
      </c>
      <c r="F327" s="9"/>
    </row>
    <row r="328" spans="1:6" ht="19.25" customHeight="1" x14ac:dyDescent="0.4">
      <c r="A328" s="13">
        <v>327</v>
      </c>
      <c r="B328" s="5" t="str">
        <f>"邱小英"</f>
        <v>邱小英</v>
      </c>
      <c r="C328" s="6" t="str">
        <f t="shared" si="11"/>
        <v>女</v>
      </c>
      <c r="D328" s="5" t="str">
        <f>"210710011023"</f>
        <v>210710011023</v>
      </c>
      <c r="E328" s="6">
        <v>50.3</v>
      </c>
      <c r="F328" s="9"/>
    </row>
    <row r="329" spans="1:6" ht="19.25" customHeight="1" x14ac:dyDescent="0.4">
      <c r="A329" s="13">
        <v>328</v>
      </c>
      <c r="B329" s="5" t="str">
        <f>"何精月"</f>
        <v>何精月</v>
      </c>
      <c r="C329" s="6" t="str">
        <f t="shared" si="11"/>
        <v>女</v>
      </c>
      <c r="D329" s="5" t="str">
        <f>"210710011508"</f>
        <v>210710011508</v>
      </c>
      <c r="E329" s="6">
        <v>50.3</v>
      </c>
      <c r="F329" s="9"/>
    </row>
    <row r="330" spans="1:6" ht="19.25" customHeight="1" x14ac:dyDescent="0.4">
      <c r="A330" s="13">
        <v>329</v>
      </c>
      <c r="B330" s="5" t="str">
        <f>"吴才连"</f>
        <v>吴才连</v>
      </c>
      <c r="C330" s="6" t="str">
        <f t="shared" si="11"/>
        <v>女</v>
      </c>
      <c r="D330" s="5" t="str">
        <f>"210710011716"</f>
        <v>210710011716</v>
      </c>
      <c r="E330" s="6">
        <v>50.1</v>
      </c>
      <c r="F330" s="9"/>
    </row>
    <row r="331" spans="1:6" ht="19.25" customHeight="1" x14ac:dyDescent="0.4">
      <c r="A331" s="13">
        <v>330</v>
      </c>
      <c r="B331" s="5" t="str">
        <f>"麦世丽"</f>
        <v>麦世丽</v>
      </c>
      <c r="C331" s="6" t="str">
        <f t="shared" si="11"/>
        <v>女</v>
      </c>
      <c r="D331" s="5" t="str">
        <f>"210710011803"</f>
        <v>210710011803</v>
      </c>
      <c r="E331" s="6">
        <v>50.1</v>
      </c>
      <c r="F331" s="9"/>
    </row>
    <row r="332" spans="1:6" ht="19.25" customHeight="1" x14ac:dyDescent="0.4">
      <c r="A332" s="13">
        <v>331</v>
      </c>
      <c r="B332" s="5" t="str">
        <f>"李爱冬"</f>
        <v>李爱冬</v>
      </c>
      <c r="C332" s="6" t="str">
        <f t="shared" si="11"/>
        <v>女</v>
      </c>
      <c r="D332" s="5" t="str">
        <f>"210710011423"</f>
        <v>210710011423</v>
      </c>
      <c r="E332" s="6">
        <v>50</v>
      </c>
      <c r="F332" s="9"/>
    </row>
    <row r="333" spans="1:6" ht="19.25" customHeight="1" x14ac:dyDescent="0.4">
      <c r="A333" s="13">
        <v>332</v>
      </c>
      <c r="B333" s="5" t="str">
        <f>"羊梅"</f>
        <v>羊梅</v>
      </c>
      <c r="C333" s="6" t="str">
        <f t="shared" si="11"/>
        <v>女</v>
      </c>
      <c r="D333" s="5" t="str">
        <f>"210710011001"</f>
        <v>210710011001</v>
      </c>
      <c r="E333" s="6">
        <v>49.9</v>
      </c>
      <c r="F333" s="9"/>
    </row>
    <row r="334" spans="1:6" ht="19.25" customHeight="1" x14ac:dyDescent="0.4">
      <c r="A334" s="13">
        <v>333</v>
      </c>
      <c r="B334" s="5" t="str">
        <f>"陈冠秀"</f>
        <v>陈冠秀</v>
      </c>
      <c r="C334" s="6" t="str">
        <f t="shared" si="11"/>
        <v>女</v>
      </c>
      <c r="D334" s="5" t="str">
        <f>"210710011506"</f>
        <v>210710011506</v>
      </c>
      <c r="E334" s="6">
        <v>49.9</v>
      </c>
      <c r="F334" s="9"/>
    </row>
    <row r="335" spans="1:6" ht="19.25" customHeight="1" x14ac:dyDescent="0.4">
      <c r="A335" s="13">
        <v>334</v>
      </c>
      <c r="B335" s="5" t="str">
        <f>"何爱玲"</f>
        <v>何爱玲</v>
      </c>
      <c r="C335" s="6" t="str">
        <f t="shared" si="11"/>
        <v>女</v>
      </c>
      <c r="D335" s="5" t="str">
        <f>"210710011126"</f>
        <v>210710011126</v>
      </c>
      <c r="E335" s="6">
        <v>49.9</v>
      </c>
      <c r="F335" s="9"/>
    </row>
    <row r="336" spans="1:6" ht="19.25" customHeight="1" x14ac:dyDescent="0.4">
      <c r="A336" s="13">
        <v>335</v>
      </c>
      <c r="B336" s="5" t="str">
        <f>"林正恋"</f>
        <v>林正恋</v>
      </c>
      <c r="C336" s="6" t="str">
        <f t="shared" si="11"/>
        <v>女</v>
      </c>
      <c r="D336" s="5" t="str">
        <f>"210710011321"</f>
        <v>210710011321</v>
      </c>
      <c r="E336" s="6">
        <v>49.9</v>
      </c>
      <c r="F336" s="9"/>
    </row>
    <row r="337" spans="1:6" ht="19.25" customHeight="1" x14ac:dyDescent="0.4">
      <c r="A337" s="13">
        <v>336</v>
      </c>
      <c r="B337" s="5" t="str">
        <f>"梁有妹"</f>
        <v>梁有妹</v>
      </c>
      <c r="C337" s="6" t="str">
        <f t="shared" si="11"/>
        <v>女</v>
      </c>
      <c r="D337" s="5" t="str">
        <f>"210710011629"</f>
        <v>210710011629</v>
      </c>
      <c r="E337" s="6">
        <v>49.8</v>
      </c>
      <c r="F337" s="9"/>
    </row>
    <row r="338" spans="1:6" ht="19.25" customHeight="1" x14ac:dyDescent="0.4">
      <c r="A338" s="13">
        <v>337</v>
      </c>
      <c r="B338" s="5" t="str">
        <f>"魏秀芳"</f>
        <v>魏秀芳</v>
      </c>
      <c r="C338" s="6" t="str">
        <f t="shared" si="11"/>
        <v>女</v>
      </c>
      <c r="D338" s="5" t="str">
        <f>"210710010928"</f>
        <v>210710010928</v>
      </c>
      <c r="E338" s="6">
        <v>49.5</v>
      </c>
      <c r="F338" s="9"/>
    </row>
    <row r="339" spans="1:6" ht="19.25" customHeight="1" x14ac:dyDescent="0.4">
      <c r="A339" s="13">
        <v>338</v>
      </c>
      <c r="B339" s="5" t="str">
        <f>"陈日波"</f>
        <v>陈日波</v>
      </c>
      <c r="C339" s="6" t="str">
        <f t="shared" si="11"/>
        <v>女</v>
      </c>
      <c r="D339" s="5" t="str">
        <f>"210710010325"</f>
        <v>210710010325</v>
      </c>
      <c r="E339" s="6">
        <v>49.2</v>
      </c>
      <c r="F339" s="9"/>
    </row>
    <row r="340" spans="1:6" ht="19.25" customHeight="1" x14ac:dyDescent="0.4">
      <c r="A340" s="13">
        <v>339</v>
      </c>
      <c r="B340" s="5" t="str">
        <f>"符秀琴"</f>
        <v>符秀琴</v>
      </c>
      <c r="C340" s="6" t="str">
        <f t="shared" si="11"/>
        <v>女</v>
      </c>
      <c r="D340" s="5" t="str">
        <f>"210710010730"</f>
        <v>210710010730</v>
      </c>
      <c r="E340" s="6">
        <v>49</v>
      </c>
      <c r="F340" s="9"/>
    </row>
    <row r="341" spans="1:6" ht="19.25" customHeight="1" x14ac:dyDescent="0.4">
      <c r="A341" s="13">
        <v>340</v>
      </c>
      <c r="B341" s="5" t="str">
        <f>"许秋爱"</f>
        <v>许秋爱</v>
      </c>
      <c r="C341" s="6" t="str">
        <f t="shared" si="11"/>
        <v>女</v>
      </c>
      <c r="D341" s="5" t="str">
        <f>"210710010213"</f>
        <v>210710010213</v>
      </c>
      <c r="E341" s="6">
        <v>48.7</v>
      </c>
      <c r="F341" s="9"/>
    </row>
    <row r="342" spans="1:6" ht="19.25" customHeight="1" x14ac:dyDescent="0.4">
      <c r="A342" s="13">
        <v>341</v>
      </c>
      <c r="B342" s="5" t="str">
        <f>"吴海源"</f>
        <v>吴海源</v>
      </c>
      <c r="C342" s="6" t="str">
        <f t="shared" si="11"/>
        <v>女</v>
      </c>
      <c r="D342" s="5" t="str">
        <f>"210710011710"</f>
        <v>210710011710</v>
      </c>
      <c r="E342" s="6">
        <v>48.4</v>
      </c>
      <c r="F342" s="9"/>
    </row>
    <row r="343" spans="1:6" ht="19.25" customHeight="1" x14ac:dyDescent="0.4">
      <c r="A343" s="13">
        <v>342</v>
      </c>
      <c r="B343" s="5" t="str">
        <f>"王丕丹"</f>
        <v>王丕丹</v>
      </c>
      <c r="C343" s="6" t="str">
        <f t="shared" si="11"/>
        <v>女</v>
      </c>
      <c r="D343" s="5" t="str">
        <f>"210710010610"</f>
        <v>210710010610</v>
      </c>
      <c r="E343" s="6">
        <v>48</v>
      </c>
      <c r="F343" s="9"/>
    </row>
    <row r="344" spans="1:6" ht="19.25" customHeight="1" x14ac:dyDescent="0.4">
      <c r="A344" s="13">
        <v>343</v>
      </c>
      <c r="B344" s="5" t="str">
        <f>"符颖丹"</f>
        <v>符颖丹</v>
      </c>
      <c r="C344" s="6" t="str">
        <f t="shared" ref="C344:C375" si="12">"女"</f>
        <v>女</v>
      </c>
      <c r="D344" s="5" t="str">
        <f>"210710011712"</f>
        <v>210710011712</v>
      </c>
      <c r="E344" s="6">
        <v>47.8</v>
      </c>
      <c r="F344" s="9"/>
    </row>
    <row r="345" spans="1:6" ht="19.25" customHeight="1" x14ac:dyDescent="0.4">
      <c r="A345" s="13">
        <v>344</v>
      </c>
      <c r="B345" s="5" t="str">
        <f>"万博丽"</f>
        <v>万博丽</v>
      </c>
      <c r="C345" s="6" t="str">
        <f t="shared" si="12"/>
        <v>女</v>
      </c>
      <c r="D345" s="5" t="str">
        <f>"210710010120"</f>
        <v>210710010120</v>
      </c>
      <c r="E345" s="6">
        <v>47.8</v>
      </c>
      <c r="F345" s="9"/>
    </row>
    <row r="346" spans="1:6" ht="19.25" customHeight="1" x14ac:dyDescent="0.4">
      <c r="A346" s="13">
        <v>345</v>
      </c>
      <c r="B346" s="5" t="str">
        <f>"谢秋琪"</f>
        <v>谢秋琪</v>
      </c>
      <c r="C346" s="6" t="str">
        <f t="shared" si="12"/>
        <v>女</v>
      </c>
      <c r="D346" s="5" t="str">
        <f>"210710010330"</f>
        <v>210710010330</v>
      </c>
      <c r="E346" s="6">
        <v>47.7</v>
      </c>
      <c r="F346" s="9"/>
    </row>
    <row r="347" spans="1:6" ht="19.25" customHeight="1" x14ac:dyDescent="0.4">
      <c r="A347" s="13">
        <v>346</v>
      </c>
      <c r="B347" s="5" t="str">
        <f>"李孟蕊"</f>
        <v>李孟蕊</v>
      </c>
      <c r="C347" s="6" t="str">
        <f t="shared" si="12"/>
        <v>女</v>
      </c>
      <c r="D347" s="5" t="str">
        <f>"210710011719"</f>
        <v>210710011719</v>
      </c>
      <c r="E347" s="6">
        <v>47.6</v>
      </c>
      <c r="F347" s="9"/>
    </row>
    <row r="348" spans="1:6" ht="19.25" customHeight="1" x14ac:dyDescent="0.4">
      <c r="A348" s="13">
        <v>347</v>
      </c>
      <c r="B348" s="5" t="str">
        <f>"张影妃"</f>
        <v>张影妃</v>
      </c>
      <c r="C348" s="6" t="str">
        <f t="shared" si="12"/>
        <v>女</v>
      </c>
      <c r="D348" s="5" t="str">
        <f>"210710010805"</f>
        <v>210710010805</v>
      </c>
      <c r="E348" s="6">
        <v>47.5</v>
      </c>
      <c r="F348" s="9"/>
    </row>
    <row r="349" spans="1:6" ht="19.25" customHeight="1" x14ac:dyDescent="0.4">
      <c r="A349" s="13">
        <v>348</v>
      </c>
      <c r="B349" s="5" t="str">
        <f>"周雯倩"</f>
        <v>周雯倩</v>
      </c>
      <c r="C349" s="6" t="str">
        <f t="shared" si="12"/>
        <v>女</v>
      </c>
      <c r="D349" s="5" t="str">
        <f>"210710010202"</f>
        <v>210710010202</v>
      </c>
      <c r="E349" s="6">
        <v>47.2</v>
      </c>
      <c r="F349" s="9"/>
    </row>
    <row r="350" spans="1:6" ht="19.25" customHeight="1" x14ac:dyDescent="0.4">
      <c r="A350" s="13">
        <v>349</v>
      </c>
      <c r="B350" s="5" t="str">
        <f>"吕英女"</f>
        <v>吕英女</v>
      </c>
      <c r="C350" s="6" t="str">
        <f t="shared" si="12"/>
        <v>女</v>
      </c>
      <c r="D350" s="5" t="str">
        <f>"210710010825"</f>
        <v>210710010825</v>
      </c>
      <c r="E350" s="6">
        <v>47</v>
      </c>
      <c r="F350" s="9"/>
    </row>
    <row r="351" spans="1:6" ht="19.25" customHeight="1" x14ac:dyDescent="0.4">
      <c r="A351" s="13">
        <v>350</v>
      </c>
      <c r="B351" s="5" t="str">
        <f>"赵国梅"</f>
        <v>赵国梅</v>
      </c>
      <c r="C351" s="6" t="str">
        <f t="shared" si="12"/>
        <v>女</v>
      </c>
      <c r="D351" s="5" t="str">
        <f>"210710011805"</f>
        <v>210710011805</v>
      </c>
      <c r="E351" s="6">
        <v>46.8</v>
      </c>
      <c r="F351" s="9"/>
    </row>
    <row r="352" spans="1:6" ht="19.25" customHeight="1" x14ac:dyDescent="0.4">
      <c r="A352" s="13">
        <v>351</v>
      </c>
      <c r="B352" s="5" t="str">
        <f>"林妹"</f>
        <v>林妹</v>
      </c>
      <c r="C352" s="6" t="str">
        <f t="shared" si="12"/>
        <v>女</v>
      </c>
      <c r="D352" s="5" t="str">
        <f>"210710011316"</f>
        <v>210710011316</v>
      </c>
      <c r="E352" s="6">
        <v>46.1</v>
      </c>
      <c r="F352" s="9"/>
    </row>
    <row r="353" spans="1:6" ht="19.25" customHeight="1" x14ac:dyDescent="0.4">
      <c r="A353" s="13">
        <v>352</v>
      </c>
      <c r="B353" s="5" t="str">
        <f>"韩博妍"</f>
        <v>韩博妍</v>
      </c>
      <c r="C353" s="6" t="str">
        <f t="shared" si="12"/>
        <v>女</v>
      </c>
      <c r="D353" s="5" t="str">
        <f>"210710011319"</f>
        <v>210710011319</v>
      </c>
      <c r="E353" s="6">
        <v>46</v>
      </c>
      <c r="F353" s="9"/>
    </row>
    <row r="354" spans="1:6" ht="19.25" customHeight="1" x14ac:dyDescent="0.4">
      <c r="A354" s="13">
        <v>353</v>
      </c>
      <c r="B354" s="5" t="str">
        <f>"符喜英"</f>
        <v>符喜英</v>
      </c>
      <c r="C354" s="6" t="str">
        <f t="shared" si="12"/>
        <v>女</v>
      </c>
      <c r="D354" s="5" t="str">
        <f>"210710010706"</f>
        <v>210710010706</v>
      </c>
      <c r="E354" s="6">
        <v>46</v>
      </c>
      <c r="F354" s="9"/>
    </row>
    <row r="355" spans="1:6" ht="19.25" customHeight="1" x14ac:dyDescent="0.4">
      <c r="A355" s="13">
        <v>354</v>
      </c>
      <c r="B355" s="5" t="str">
        <f>"羊庆娜"</f>
        <v>羊庆娜</v>
      </c>
      <c r="C355" s="6" t="str">
        <f t="shared" si="12"/>
        <v>女</v>
      </c>
      <c r="D355" s="5" t="str">
        <f>"210710011504"</f>
        <v>210710011504</v>
      </c>
      <c r="E355" s="6">
        <v>45.8</v>
      </c>
      <c r="F355" s="9"/>
    </row>
    <row r="356" spans="1:6" ht="19.25" customHeight="1" x14ac:dyDescent="0.4">
      <c r="A356" s="13">
        <v>355</v>
      </c>
      <c r="B356" s="5" t="str">
        <f>"叶克敏"</f>
        <v>叶克敏</v>
      </c>
      <c r="C356" s="6" t="str">
        <f t="shared" si="12"/>
        <v>女</v>
      </c>
      <c r="D356" s="5" t="str">
        <f>"210710010208"</f>
        <v>210710010208</v>
      </c>
      <c r="E356" s="6">
        <v>45.8</v>
      </c>
      <c r="F356" s="9"/>
    </row>
    <row r="357" spans="1:6" ht="19.25" customHeight="1" x14ac:dyDescent="0.4">
      <c r="A357" s="13">
        <v>356</v>
      </c>
      <c r="B357" s="5" t="str">
        <f>"陈博娜"</f>
        <v>陈博娜</v>
      </c>
      <c r="C357" s="6" t="str">
        <f t="shared" si="12"/>
        <v>女</v>
      </c>
      <c r="D357" s="5" t="str">
        <f>"210710011207"</f>
        <v>210710011207</v>
      </c>
      <c r="E357" s="6">
        <v>45.7</v>
      </c>
      <c r="F357" s="9"/>
    </row>
    <row r="358" spans="1:6" ht="19.25" customHeight="1" x14ac:dyDescent="0.4">
      <c r="A358" s="13">
        <v>357</v>
      </c>
      <c r="B358" s="5" t="str">
        <f>"欧桃丹"</f>
        <v>欧桃丹</v>
      </c>
      <c r="C358" s="6" t="str">
        <f t="shared" si="12"/>
        <v>女</v>
      </c>
      <c r="D358" s="5" t="str">
        <f>"210710011025"</f>
        <v>210710011025</v>
      </c>
      <c r="E358" s="6">
        <v>45.7</v>
      </c>
      <c r="F358" s="9"/>
    </row>
    <row r="359" spans="1:6" ht="19.25" customHeight="1" x14ac:dyDescent="0.4">
      <c r="A359" s="13">
        <v>358</v>
      </c>
      <c r="B359" s="5" t="str">
        <f>"李冬菊"</f>
        <v>李冬菊</v>
      </c>
      <c r="C359" s="6" t="str">
        <f t="shared" si="12"/>
        <v>女</v>
      </c>
      <c r="D359" s="5" t="str">
        <f>"210710010114"</f>
        <v>210710010114</v>
      </c>
      <c r="E359" s="6">
        <v>45.4</v>
      </c>
      <c r="F359" s="9"/>
    </row>
    <row r="360" spans="1:6" ht="19.25" customHeight="1" x14ac:dyDescent="0.4">
      <c r="A360" s="13">
        <v>359</v>
      </c>
      <c r="B360" s="5" t="str">
        <f>"张瑞珍"</f>
        <v>张瑞珍</v>
      </c>
      <c r="C360" s="6" t="str">
        <f t="shared" si="12"/>
        <v>女</v>
      </c>
      <c r="D360" s="5" t="str">
        <f>"210710011510"</f>
        <v>210710011510</v>
      </c>
      <c r="E360" s="6">
        <v>45.4</v>
      </c>
      <c r="F360" s="9"/>
    </row>
    <row r="361" spans="1:6" ht="19.25" customHeight="1" x14ac:dyDescent="0.4">
      <c r="A361" s="13">
        <v>360</v>
      </c>
      <c r="B361" s="5" t="str">
        <f>"李秋带"</f>
        <v>李秋带</v>
      </c>
      <c r="C361" s="6" t="str">
        <f t="shared" si="12"/>
        <v>女</v>
      </c>
      <c r="D361" s="5" t="str">
        <f>"210710011317"</f>
        <v>210710011317</v>
      </c>
      <c r="E361" s="6">
        <v>45.4</v>
      </c>
      <c r="F361" s="9"/>
    </row>
    <row r="362" spans="1:6" s="2" customFormat="1" ht="19.25" customHeight="1" x14ac:dyDescent="0.4">
      <c r="A362" s="13">
        <v>361</v>
      </c>
      <c r="B362" s="5" t="str">
        <f>"谢敏香"</f>
        <v>谢敏香</v>
      </c>
      <c r="C362" s="6" t="str">
        <f t="shared" si="12"/>
        <v>女</v>
      </c>
      <c r="D362" s="5" t="str">
        <f>"210710011419"</f>
        <v>210710011419</v>
      </c>
      <c r="E362" s="6">
        <v>45.4</v>
      </c>
      <c r="F362" s="9"/>
    </row>
    <row r="363" spans="1:6" ht="19.25" customHeight="1" x14ac:dyDescent="0.4">
      <c r="A363" s="13">
        <v>362</v>
      </c>
      <c r="B363" s="5" t="str">
        <f>"符花青"</f>
        <v>符花青</v>
      </c>
      <c r="C363" s="6" t="str">
        <f t="shared" si="12"/>
        <v>女</v>
      </c>
      <c r="D363" s="5" t="str">
        <f>"210710011115"</f>
        <v>210710011115</v>
      </c>
      <c r="E363" s="6">
        <v>45.2</v>
      </c>
      <c r="F363" s="9"/>
    </row>
    <row r="364" spans="1:6" ht="19.25" customHeight="1" x14ac:dyDescent="0.4">
      <c r="A364" s="13">
        <v>363</v>
      </c>
      <c r="B364" s="5" t="str">
        <f>"刘秋琳"</f>
        <v>刘秋琳</v>
      </c>
      <c r="C364" s="6" t="str">
        <f t="shared" si="12"/>
        <v>女</v>
      </c>
      <c r="D364" s="5" t="str">
        <f>"210710010912"</f>
        <v>210710010912</v>
      </c>
      <c r="E364" s="6">
        <v>44.8</v>
      </c>
      <c r="F364" s="9"/>
    </row>
    <row r="365" spans="1:6" ht="19.25" customHeight="1" x14ac:dyDescent="0.4">
      <c r="A365" s="13">
        <v>364</v>
      </c>
      <c r="B365" s="5" t="str">
        <f>"何春丽"</f>
        <v>何春丽</v>
      </c>
      <c r="C365" s="6" t="str">
        <f t="shared" si="12"/>
        <v>女</v>
      </c>
      <c r="D365" s="5" t="str">
        <f>"210710010108"</f>
        <v>210710010108</v>
      </c>
      <c r="E365" s="6">
        <v>44.7</v>
      </c>
      <c r="F365" s="9"/>
    </row>
    <row r="366" spans="1:6" ht="19.25" customHeight="1" x14ac:dyDescent="0.4">
      <c r="A366" s="13">
        <v>365</v>
      </c>
      <c r="B366" s="5" t="str">
        <f>"黎佳翎"</f>
        <v>黎佳翎</v>
      </c>
      <c r="C366" s="6" t="str">
        <f t="shared" si="12"/>
        <v>女</v>
      </c>
      <c r="D366" s="5" t="str">
        <f>"210710010704"</f>
        <v>210710010704</v>
      </c>
      <c r="E366" s="6">
        <v>44.1</v>
      </c>
      <c r="F366" s="9"/>
    </row>
    <row r="367" spans="1:6" ht="19.25" customHeight="1" x14ac:dyDescent="0.4">
      <c r="A367" s="13">
        <v>366</v>
      </c>
      <c r="B367" s="5" t="str">
        <f>"羊妮女"</f>
        <v>羊妮女</v>
      </c>
      <c r="C367" s="6" t="str">
        <f t="shared" si="12"/>
        <v>女</v>
      </c>
      <c r="D367" s="5" t="str">
        <f>"210710011209"</f>
        <v>210710011209</v>
      </c>
      <c r="E367" s="6">
        <v>43.9</v>
      </c>
      <c r="F367" s="9"/>
    </row>
    <row r="368" spans="1:6" ht="19.25" customHeight="1" x14ac:dyDescent="0.4">
      <c r="A368" s="13">
        <v>367</v>
      </c>
      <c r="B368" s="5" t="str">
        <f>"谢咏兰"</f>
        <v>谢咏兰</v>
      </c>
      <c r="C368" s="6" t="str">
        <f t="shared" si="12"/>
        <v>女</v>
      </c>
      <c r="D368" s="5" t="str">
        <f>"210710010609"</f>
        <v>210710010609</v>
      </c>
      <c r="E368" s="6">
        <v>43.6</v>
      </c>
      <c r="F368" s="9"/>
    </row>
    <row r="369" spans="1:6" ht="19.25" customHeight="1" x14ac:dyDescent="0.4">
      <c r="A369" s="13">
        <v>368</v>
      </c>
      <c r="B369" s="5" t="str">
        <f>"杨雄花"</f>
        <v>杨雄花</v>
      </c>
      <c r="C369" s="6" t="str">
        <f t="shared" si="12"/>
        <v>女</v>
      </c>
      <c r="D369" s="5" t="str">
        <f>"210710011201"</f>
        <v>210710011201</v>
      </c>
      <c r="E369" s="6">
        <v>43.4</v>
      </c>
      <c r="F369" s="9"/>
    </row>
    <row r="370" spans="1:6" ht="19.25" customHeight="1" x14ac:dyDescent="0.4">
      <c r="A370" s="13">
        <v>369</v>
      </c>
      <c r="B370" s="5" t="str">
        <f>"王秀丽"</f>
        <v>王秀丽</v>
      </c>
      <c r="C370" s="6" t="str">
        <f t="shared" si="12"/>
        <v>女</v>
      </c>
      <c r="D370" s="5" t="str">
        <f>"210710011512"</f>
        <v>210710011512</v>
      </c>
      <c r="E370" s="6">
        <v>43.1</v>
      </c>
      <c r="F370" s="9"/>
    </row>
    <row r="371" spans="1:6" ht="19.25" customHeight="1" x14ac:dyDescent="0.4">
      <c r="A371" s="13">
        <v>370</v>
      </c>
      <c r="B371" s="5" t="str">
        <f>"朱爱霞"</f>
        <v>朱爱霞</v>
      </c>
      <c r="C371" s="6" t="str">
        <f t="shared" si="12"/>
        <v>女</v>
      </c>
      <c r="D371" s="5" t="str">
        <f>"210710011709"</f>
        <v>210710011709</v>
      </c>
      <c r="E371" s="6">
        <v>42.4</v>
      </c>
      <c r="F371" s="9"/>
    </row>
    <row r="372" spans="1:6" ht="19.25" customHeight="1" x14ac:dyDescent="0.4">
      <c r="A372" s="13">
        <v>371</v>
      </c>
      <c r="B372" s="5" t="str">
        <f>"许中笠"</f>
        <v>许中笠</v>
      </c>
      <c r="C372" s="6" t="str">
        <f t="shared" si="12"/>
        <v>女</v>
      </c>
      <c r="D372" s="5" t="str">
        <f>"210710010403"</f>
        <v>210710010403</v>
      </c>
      <c r="E372" s="6">
        <v>42.4</v>
      </c>
      <c r="F372" s="9"/>
    </row>
    <row r="373" spans="1:6" ht="19.25" customHeight="1" x14ac:dyDescent="0.4">
      <c r="A373" s="13">
        <v>372</v>
      </c>
      <c r="B373" s="5" t="str">
        <f>"吴春燕"</f>
        <v>吴春燕</v>
      </c>
      <c r="C373" s="6" t="str">
        <f t="shared" si="12"/>
        <v>女</v>
      </c>
      <c r="D373" s="5" t="str">
        <f>"210710011527"</f>
        <v>210710011527</v>
      </c>
      <c r="E373" s="6">
        <v>42.4</v>
      </c>
      <c r="F373" s="9"/>
    </row>
    <row r="374" spans="1:6" ht="19.25" customHeight="1" x14ac:dyDescent="0.4">
      <c r="A374" s="13">
        <v>373</v>
      </c>
      <c r="B374" s="5" t="str">
        <f>"王开艳"</f>
        <v>王开艳</v>
      </c>
      <c r="C374" s="6" t="str">
        <f t="shared" si="12"/>
        <v>女</v>
      </c>
      <c r="D374" s="5" t="str">
        <f>"210710010624"</f>
        <v>210710010624</v>
      </c>
      <c r="E374" s="6">
        <v>40.9</v>
      </c>
      <c r="F374" s="9"/>
    </row>
    <row r="375" spans="1:6" ht="19.25" customHeight="1" x14ac:dyDescent="0.4">
      <c r="A375" s="13">
        <v>374</v>
      </c>
      <c r="B375" s="5" t="str">
        <f>"李文妍"</f>
        <v>李文妍</v>
      </c>
      <c r="C375" s="6" t="str">
        <f t="shared" si="12"/>
        <v>女</v>
      </c>
      <c r="D375" s="5" t="str">
        <f>"210710011604"</f>
        <v>210710011604</v>
      </c>
      <c r="E375" s="6">
        <v>40.799999999999997</v>
      </c>
      <c r="F375" s="9"/>
    </row>
    <row r="376" spans="1:6" ht="19.25" customHeight="1" x14ac:dyDescent="0.4">
      <c r="A376" s="13">
        <v>375</v>
      </c>
      <c r="B376" s="5" t="str">
        <f>"曾伟丹"</f>
        <v>曾伟丹</v>
      </c>
      <c r="C376" s="6" t="str">
        <f t="shared" ref="C376:C395" si="13">"女"</f>
        <v>女</v>
      </c>
      <c r="D376" s="5" t="str">
        <f>"210710010530"</f>
        <v>210710010530</v>
      </c>
      <c r="E376" s="6">
        <v>40.700000000000003</v>
      </c>
      <c r="F376" s="9"/>
    </row>
    <row r="377" spans="1:6" ht="19.25" customHeight="1" x14ac:dyDescent="0.4">
      <c r="A377" s="13">
        <v>376</v>
      </c>
      <c r="B377" s="5" t="str">
        <f>"李五女"</f>
        <v>李五女</v>
      </c>
      <c r="C377" s="6" t="str">
        <f t="shared" si="13"/>
        <v>女</v>
      </c>
      <c r="D377" s="5" t="str">
        <f>"210710010413"</f>
        <v>210710010413</v>
      </c>
      <c r="E377" s="6">
        <v>40.4</v>
      </c>
      <c r="F377" s="9"/>
    </row>
    <row r="378" spans="1:6" ht="19.25" customHeight="1" x14ac:dyDescent="0.4">
      <c r="A378" s="13">
        <v>377</v>
      </c>
      <c r="B378" s="5" t="str">
        <f>"邓金菊"</f>
        <v>邓金菊</v>
      </c>
      <c r="C378" s="6" t="str">
        <f t="shared" si="13"/>
        <v>女</v>
      </c>
      <c r="D378" s="5" t="str">
        <f>"210710010111"</f>
        <v>210710010111</v>
      </c>
      <c r="E378" s="6">
        <v>40.200000000000003</v>
      </c>
      <c r="F378" s="9"/>
    </row>
    <row r="379" spans="1:6" ht="19.25" customHeight="1" x14ac:dyDescent="0.4">
      <c r="A379" s="13">
        <v>378</v>
      </c>
      <c r="B379" s="5" t="str">
        <f>"钟成妹"</f>
        <v>钟成妹</v>
      </c>
      <c r="C379" s="6" t="str">
        <f t="shared" si="13"/>
        <v>女</v>
      </c>
      <c r="D379" s="5" t="str">
        <f>"210710011230"</f>
        <v>210710011230</v>
      </c>
      <c r="E379" s="6">
        <v>39</v>
      </c>
      <c r="F379" s="9"/>
    </row>
    <row r="380" spans="1:6" ht="19.25" customHeight="1" x14ac:dyDescent="0.4">
      <c r="A380" s="13">
        <v>379</v>
      </c>
      <c r="B380" s="5" t="str">
        <f>"高秀育"</f>
        <v>高秀育</v>
      </c>
      <c r="C380" s="6" t="str">
        <f t="shared" si="13"/>
        <v>女</v>
      </c>
      <c r="D380" s="5" t="str">
        <f>"210710011217"</f>
        <v>210710011217</v>
      </c>
      <c r="E380" s="6">
        <v>37.799999999999997</v>
      </c>
      <c r="F380" s="9"/>
    </row>
    <row r="381" spans="1:6" ht="19.25" customHeight="1" x14ac:dyDescent="0.4">
      <c r="A381" s="13">
        <v>380</v>
      </c>
      <c r="B381" s="5" t="str">
        <f>"李文莲"</f>
        <v>李文莲</v>
      </c>
      <c r="C381" s="6" t="str">
        <f t="shared" si="13"/>
        <v>女</v>
      </c>
      <c r="D381" s="5" t="str">
        <f>"210710011715"</f>
        <v>210710011715</v>
      </c>
      <c r="E381" s="6">
        <v>37.700000000000003</v>
      </c>
      <c r="F381" s="9"/>
    </row>
    <row r="382" spans="1:6" ht="19.25" customHeight="1" x14ac:dyDescent="0.4">
      <c r="A382" s="13">
        <v>381</v>
      </c>
      <c r="B382" s="5" t="str">
        <f>"陈静紫"</f>
        <v>陈静紫</v>
      </c>
      <c r="C382" s="6" t="str">
        <f t="shared" si="13"/>
        <v>女</v>
      </c>
      <c r="D382" s="5" t="str">
        <f>"210710010428"</f>
        <v>210710010428</v>
      </c>
      <c r="E382" s="6">
        <v>37.6</v>
      </c>
      <c r="F382" s="9"/>
    </row>
    <row r="383" spans="1:6" ht="19.25" customHeight="1" x14ac:dyDescent="0.4">
      <c r="A383" s="13">
        <v>382</v>
      </c>
      <c r="B383" s="5" t="str">
        <f>"符日姣"</f>
        <v>符日姣</v>
      </c>
      <c r="C383" s="6" t="str">
        <f t="shared" si="13"/>
        <v>女</v>
      </c>
      <c r="D383" s="5" t="str">
        <f>"210710011008"</f>
        <v>210710011008</v>
      </c>
      <c r="E383" s="6">
        <v>36.9</v>
      </c>
      <c r="F383" s="9"/>
    </row>
    <row r="384" spans="1:6" ht="19.25" customHeight="1" x14ac:dyDescent="0.4">
      <c r="A384" s="13">
        <v>383</v>
      </c>
      <c r="B384" s="5" t="str">
        <f>"陈道玲"</f>
        <v>陈道玲</v>
      </c>
      <c r="C384" s="6" t="str">
        <f t="shared" si="13"/>
        <v>女</v>
      </c>
      <c r="D384" s="5" t="str">
        <f>"210710011812"</f>
        <v>210710011812</v>
      </c>
      <c r="E384" s="6">
        <v>36</v>
      </c>
      <c r="F384" s="9"/>
    </row>
    <row r="385" spans="1:6" ht="19.25" customHeight="1" x14ac:dyDescent="0.4">
      <c r="A385" s="13">
        <v>384</v>
      </c>
      <c r="B385" s="5" t="str">
        <f>"郑国柳"</f>
        <v>郑国柳</v>
      </c>
      <c r="C385" s="6" t="str">
        <f t="shared" si="13"/>
        <v>女</v>
      </c>
      <c r="D385" s="5" t="str">
        <f>"210710010229"</f>
        <v>210710010229</v>
      </c>
      <c r="E385" s="6">
        <v>35.4</v>
      </c>
      <c r="F385" s="9"/>
    </row>
    <row r="386" spans="1:6" ht="19.25" customHeight="1" x14ac:dyDescent="0.4">
      <c r="A386" s="13">
        <v>385</v>
      </c>
      <c r="B386" s="5" t="str">
        <f>"李忠慧"</f>
        <v>李忠慧</v>
      </c>
      <c r="C386" s="6" t="str">
        <f t="shared" si="13"/>
        <v>女</v>
      </c>
      <c r="D386" s="5" t="str">
        <f>"210710010225"</f>
        <v>210710010225</v>
      </c>
      <c r="E386" s="6">
        <v>0</v>
      </c>
      <c r="F386" s="8" t="s">
        <v>7</v>
      </c>
    </row>
    <row r="387" spans="1:6" ht="19.25" customHeight="1" x14ac:dyDescent="0.4">
      <c r="A387" s="13">
        <v>386</v>
      </c>
      <c r="B387" s="5" t="str">
        <f>"钟新宇"</f>
        <v>钟新宇</v>
      </c>
      <c r="C387" s="6" t="str">
        <f t="shared" si="13"/>
        <v>女</v>
      </c>
      <c r="D387" s="5" t="str">
        <f>"210710010712"</f>
        <v>210710010712</v>
      </c>
      <c r="E387" s="6">
        <v>0</v>
      </c>
      <c r="F387" s="8" t="s">
        <v>7</v>
      </c>
    </row>
    <row r="388" spans="1:6" ht="19.25" customHeight="1" x14ac:dyDescent="0.4">
      <c r="A388" s="13">
        <v>387</v>
      </c>
      <c r="B388" s="5" t="str">
        <f>"张秋爱"</f>
        <v>张秋爱</v>
      </c>
      <c r="C388" s="6" t="str">
        <f t="shared" si="13"/>
        <v>女</v>
      </c>
      <c r="D388" s="5" t="str">
        <f>"210710010630"</f>
        <v>210710010630</v>
      </c>
      <c r="E388" s="6">
        <v>0</v>
      </c>
      <c r="F388" s="8" t="s">
        <v>7</v>
      </c>
    </row>
    <row r="389" spans="1:6" ht="19.25" customHeight="1" x14ac:dyDescent="0.4">
      <c r="A389" s="13">
        <v>388</v>
      </c>
      <c r="B389" s="5" t="str">
        <f>"林芳"</f>
        <v>林芳</v>
      </c>
      <c r="C389" s="6" t="str">
        <f t="shared" si="13"/>
        <v>女</v>
      </c>
      <c r="D389" s="5" t="str">
        <f>"210710011227"</f>
        <v>210710011227</v>
      </c>
      <c r="E389" s="6">
        <v>0</v>
      </c>
      <c r="F389" s="8" t="s">
        <v>7</v>
      </c>
    </row>
    <row r="390" spans="1:6" ht="19.25" customHeight="1" x14ac:dyDescent="0.4">
      <c r="A390" s="13">
        <v>389</v>
      </c>
      <c r="B390" s="5" t="str">
        <f>"林冰冰"</f>
        <v>林冰冰</v>
      </c>
      <c r="C390" s="6" t="str">
        <f t="shared" si="13"/>
        <v>女</v>
      </c>
      <c r="D390" s="5" t="str">
        <f>"210710010606"</f>
        <v>210710010606</v>
      </c>
      <c r="E390" s="6">
        <v>0</v>
      </c>
      <c r="F390" s="8" t="s">
        <v>7</v>
      </c>
    </row>
    <row r="391" spans="1:6" ht="19.25" customHeight="1" x14ac:dyDescent="0.4">
      <c r="A391" s="13">
        <v>390</v>
      </c>
      <c r="B391" s="5" t="str">
        <f>"邵圣拿"</f>
        <v>邵圣拿</v>
      </c>
      <c r="C391" s="6" t="str">
        <f t="shared" si="13"/>
        <v>女</v>
      </c>
      <c r="D391" s="5" t="str">
        <f>"210710010420"</f>
        <v>210710010420</v>
      </c>
      <c r="E391" s="6">
        <v>0</v>
      </c>
      <c r="F391" s="8" t="s">
        <v>7</v>
      </c>
    </row>
    <row r="392" spans="1:6" ht="19.25" customHeight="1" x14ac:dyDescent="0.4">
      <c r="A392" s="13">
        <v>391</v>
      </c>
      <c r="B392" s="5" t="str">
        <f>"韦瑶瑶"</f>
        <v>韦瑶瑶</v>
      </c>
      <c r="C392" s="6" t="str">
        <f t="shared" si="13"/>
        <v>女</v>
      </c>
      <c r="D392" s="5" t="str">
        <f>"210710010608"</f>
        <v>210710010608</v>
      </c>
      <c r="E392" s="6">
        <v>0</v>
      </c>
      <c r="F392" s="8" t="s">
        <v>7</v>
      </c>
    </row>
    <row r="393" spans="1:6" ht="19.25" customHeight="1" x14ac:dyDescent="0.4">
      <c r="A393" s="13">
        <v>392</v>
      </c>
      <c r="B393" s="5" t="str">
        <f>"邢英佳"</f>
        <v>邢英佳</v>
      </c>
      <c r="C393" s="6" t="str">
        <f t="shared" si="13"/>
        <v>女</v>
      </c>
      <c r="D393" s="5" t="str">
        <f>"210710011213"</f>
        <v>210710011213</v>
      </c>
      <c r="E393" s="6">
        <v>0</v>
      </c>
      <c r="F393" s="8" t="s">
        <v>7</v>
      </c>
    </row>
    <row r="394" spans="1:6" ht="19.25" customHeight="1" x14ac:dyDescent="0.4">
      <c r="A394" s="13">
        <v>393</v>
      </c>
      <c r="B394" s="5" t="str">
        <f>"李明莹"</f>
        <v>李明莹</v>
      </c>
      <c r="C394" s="6" t="str">
        <f t="shared" si="13"/>
        <v>女</v>
      </c>
      <c r="D394" s="5" t="str">
        <f>"210710011010"</f>
        <v>210710011010</v>
      </c>
      <c r="E394" s="6">
        <v>0</v>
      </c>
      <c r="F394" s="8" t="s">
        <v>7</v>
      </c>
    </row>
    <row r="395" spans="1:6" ht="19.25" customHeight="1" x14ac:dyDescent="0.4">
      <c r="A395" s="13">
        <v>394</v>
      </c>
      <c r="B395" s="5" t="str">
        <f>"曾二香"</f>
        <v>曾二香</v>
      </c>
      <c r="C395" s="6" t="str">
        <f t="shared" si="13"/>
        <v>女</v>
      </c>
      <c r="D395" s="5" t="str">
        <f>"210710010525"</f>
        <v>210710010525</v>
      </c>
      <c r="E395" s="6">
        <v>0</v>
      </c>
      <c r="F395" s="8" t="s">
        <v>7</v>
      </c>
    </row>
    <row r="396" spans="1:6" ht="19.25" customHeight="1" x14ac:dyDescent="0.4">
      <c r="A396" s="13">
        <v>395</v>
      </c>
      <c r="B396" s="5" t="str">
        <f>"李兴江"</f>
        <v>李兴江</v>
      </c>
      <c r="C396" s="6" t="str">
        <f>"男"</f>
        <v>男</v>
      </c>
      <c r="D396" s="5" t="str">
        <f>"210710010721"</f>
        <v>210710010721</v>
      </c>
      <c r="E396" s="6">
        <v>0</v>
      </c>
      <c r="F396" s="8" t="s">
        <v>7</v>
      </c>
    </row>
    <row r="397" spans="1:6" ht="19.25" customHeight="1" x14ac:dyDescent="0.4">
      <c r="A397" s="13">
        <v>396</v>
      </c>
      <c r="B397" s="5" t="str">
        <f>"王冉"</f>
        <v>王冉</v>
      </c>
      <c r="C397" s="6" t="str">
        <f t="shared" ref="C397:C428" si="14">"女"</f>
        <v>女</v>
      </c>
      <c r="D397" s="5" t="str">
        <f>"210710011104"</f>
        <v>210710011104</v>
      </c>
      <c r="E397" s="6">
        <v>0</v>
      </c>
      <c r="F397" s="8" t="s">
        <v>7</v>
      </c>
    </row>
    <row r="398" spans="1:6" ht="19.25" customHeight="1" x14ac:dyDescent="0.4">
      <c r="A398" s="13">
        <v>397</v>
      </c>
      <c r="B398" s="5" t="str">
        <f>"王爱香"</f>
        <v>王爱香</v>
      </c>
      <c r="C398" s="6" t="str">
        <f t="shared" si="14"/>
        <v>女</v>
      </c>
      <c r="D398" s="5" t="str">
        <f>"210710010826"</f>
        <v>210710010826</v>
      </c>
      <c r="E398" s="6">
        <v>0</v>
      </c>
      <c r="F398" s="8" t="s">
        <v>7</v>
      </c>
    </row>
    <row r="399" spans="1:6" ht="19.25" customHeight="1" x14ac:dyDescent="0.4">
      <c r="A399" s="13">
        <v>398</v>
      </c>
      <c r="B399" s="5" t="str">
        <f>"唐国坤"</f>
        <v>唐国坤</v>
      </c>
      <c r="C399" s="6" t="str">
        <f t="shared" si="14"/>
        <v>女</v>
      </c>
      <c r="D399" s="5" t="str">
        <f>"210710010220"</f>
        <v>210710010220</v>
      </c>
      <c r="E399" s="6">
        <v>0</v>
      </c>
      <c r="F399" s="8" t="s">
        <v>7</v>
      </c>
    </row>
    <row r="400" spans="1:6" ht="19.25" customHeight="1" x14ac:dyDescent="0.4">
      <c r="A400" s="13">
        <v>399</v>
      </c>
      <c r="B400" s="5" t="str">
        <f>"孙李娜"</f>
        <v>孙李娜</v>
      </c>
      <c r="C400" s="6" t="str">
        <f t="shared" si="14"/>
        <v>女</v>
      </c>
      <c r="D400" s="5" t="str">
        <f>"210710011610"</f>
        <v>210710011610</v>
      </c>
      <c r="E400" s="6">
        <v>0</v>
      </c>
      <c r="F400" s="8" t="s">
        <v>7</v>
      </c>
    </row>
    <row r="401" spans="1:6" ht="19.25" customHeight="1" x14ac:dyDescent="0.4">
      <c r="A401" s="13">
        <v>400</v>
      </c>
      <c r="B401" s="5" t="str">
        <f>"吴婆恩"</f>
        <v>吴婆恩</v>
      </c>
      <c r="C401" s="6" t="str">
        <f t="shared" si="14"/>
        <v>女</v>
      </c>
      <c r="D401" s="5" t="str">
        <f>"210710011118"</f>
        <v>210710011118</v>
      </c>
      <c r="E401" s="6">
        <v>0</v>
      </c>
      <c r="F401" s="8" t="s">
        <v>7</v>
      </c>
    </row>
    <row r="402" spans="1:6" ht="19.25" customHeight="1" x14ac:dyDescent="0.4">
      <c r="A402" s="13">
        <v>401</v>
      </c>
      <c r="B402" s="5" t="str">
        <f>"符乾容"</f>
        <v>符乾容</v>
      </c>
      <c r="C402" s="6" t="str">
        <f t="shared" si="14"/>
        <v>女</v>
      </c>
      <c r="D402" s="5" t="str">
        <f>"210710011809"</f>
        <v>210710011809</v>
      </c>
      <c r="E402" s="6">
        <v>0</v>
      </c>
      <c r="F402" s="8" t="s">
        <v>7</v>
      </c>
    </row>
    <row r="403" spans="1:6" ht="19.25" customHeight="1" x14ac:dyDescent="0.4">
      <c r="A403" s="13">
        <v>402</v>
      </c>
      <c r="B403" s="5" t="str">
        <f>"钟丽云"</f>
        <v>钟丽云</v>
      </c>
      <c r="C403" s="6" t="str">
        <f t="shared" si="14"/>
        <v>女</v>
      </c>
      <c r="D403" s="5" t="str">
        <f>"210710011113"</f>
        <v>210710011113</v>
      </c>
      <c r="E403" s="6">
        <v>0</v>
      </c>
      <c r="F403" s="8" t="s">
        <v>7</v>
      </c>
    </row>
    <row r="404" spans="1:6" ht="19.25" customHeight="1" x14ac:dyDescent="0.4">
      <c r="A404" s="13">
        <v>403</v>
      </c>
      <c r="B404" s="5" t="str">
        <f>"吉珍"</f>
        <v>吉珍</v>
      </c>
      <c r="C404" s="6" t="str">
        <f t="shared" si="14"/>
        <v>女</v>
      </c>
      <c r="D404" s="5" t="str">
        <f>"210710011503"</f>
        <v>210710011503</v>
      </c>
      <c r="E404" s="6">
        <v>0</v>
      </c>
      <c r="F404" s="8" t="s">
        <v>7</v>
      </c>
    </row>
    <row r="405" spans="1:6" ht="19.25" customHeight="1" x14ac:dyDescent="0.4">
      <c r="A405" s="13">
        <v>404</v>
      </c>
      <c r="B405" s="5" t="str">
        <f>"吴玉凤"</f>
        <v>吴玉凤</v>
      </c>
      <c r="C405" s="6" t="str">
        <f t="shared" si="14"/>
        <v>女</v>
      </c>
      <c r="D405" s="5" t="str">
        <f>"210710010925"</f>
        <v>210710010925</v>
      </c>
      <c r="E405" s="6">
        <v>0</v>
      </c>
      <c r="F405" s="8" t="s">
        <v>7</v>
      </c>
    </row>
    <row r="406" spans="1:6" ht="19.25" customHeight="1" x14ac:dyDescent="0.4">
      <c r="A406" s="13">
        <v>405</v>
      </c>
      <c r="B406" s="5" t="str">
        <f>"李琼"</f>
        <v>李琼</v>
      </c>
      <c r="C406" s="6" t="str">
        <f t="shared" si="14"/>
        <v>女</v>
      </c>
      <c r="D406" s="5" t="str">
        <f>"210710010806"</f>
        <v>210710010806</v>
      </c>
      <c r="E406" s="6">
        <v>0</v>
      </c>
      <c r="F406" s="8" t="s">
        <v>7</v>
      </c>
    </row>
    <row r="407" spans="1:6" ht="19.25" customHeight="1" x14ac:dyDescent="0.4">
      <c r="A407" s="13">
        <v>406</v>
      </c>
      <c r="B407" s="5" t="str">
        <f>"符淑善"</f>
        <v>符淑善</v>
      </c>
      <c r="C407" s="6" t="str">
        <f t="shared" si="14"/>
        <v>女</v>
      </c>
      <c r="D407" s="5" t="str">
        <f>"210710010803"</f>
        <v>210710010803</v>
      </c>
      <c r="E407" s="6">
        <v>0</v>
      </c>
      <c r="F407" s="8" t="s">
        <v>7</v>
      </c>
    </row>
    <row r="408" spans="1:6" ht="19.25" customHeight="1" x14ac:dyDescent="0.4">
      <c r="A408" s="13">
        <v>407</v>
      </c>
      <c r="B408" s="5" t="str">
        <f>"李桂带"</f>
        <v>李桂带</v>
      </c>
      <c r="C408" s="6" t="str">
        <f t="shared" si="14"/>
        <v>女</v>
      </c>
      <c r="D408" s="5" t="str">
        <f>"210710011128"</f>
        <v>210710011128</v>
      </c>
      <c r="E408" s="6">
        <v>0</v>
      </c>
      <c r="F408" s="8" t="s">
        <v>7</v>
      </c>
    </row>
    <row r="409" spans="1:6" ht="19.25" customHeight="1" x14ac:dyDescent="0.4">
      <c r="A409" s="13">
        <v>408</v>
      </c>
      <c r="B409" s="5" t="str">
        <f>"许秀月"</f>
        <v>许秀月</v>
      </c>
      <c r="C409" s="6" t="str">
        <f t="shared" si="14"/>
        <v>女</v>
      </c>
      <c r="D409" s="5" t="str">
        <f>"210710011706"</f>
        <v>210710011706</v>
      </c>
      <c r="E409" s="6">
        <v>0</v>
      </c>
      <c r="F409" s="8" t="s">
        <v>7</v>
      </c>
    </row>
    <row r="410" spans="1:6" ht="19.25" customHeight="1" x14ac:dyDescent="0.4">
      <c r="A410" s="13">
        <v>409</v>
      </c>
      <c r="B410" s="5" t="str">
        <f>"吴春萱"</f>
        <v>吴春萱</v>
      </c>
      <c r="C410" s="6" t="str">
        <f t="shared" si="14"/>
        <v>女</v>
      </c>
      <c r="D410" s="5" t="str">
        <f>"210710011429"</f>
        <v>210710011429</v>
      </c>
      <c r="E410" s="6">
        <v>0</v>
      </c>
      <c r="F410" s="8" t="s">
        <v>7</v>
      </c>
    </row>
    <row r="411" spans="1:6" ht="19.25" customHeight="1" x14ac:dyDescent="0.4">
      <c r="A411" s="13">
        <v>410</v>
      </c>
      <c r="B411" s="5" t="str">
        <f>"苏开妹"</f>
        <v>苏开妹</v>
      </c>
      <c r="C411" s="6" t="str">
        <f t="shared" si="14"/>
        <v>女</v>
      </c>
      <c r="D411" s="5" t="str">
        <f>"210710010425"</f>
        <v>210710010425</v>
      </c>
      <c r="E411" s="6">
        <v>0</v>
      </c>
      <c r="F411" s="8" t="s">
        <v>7</v>
      </c>
    </row>
    <row r="412" spans="1:6" ht="19.25" customHeight="1" x14ac:dyDescent="0.4">
      <c r="A412" s="13">
        <v>411</v>
      </c>
      <c r="B412" s="5" t="str">
        <f>"钟丽清"</f>
        <v>钟丽清</v>
      </c>
      <c r="C412" s="6" t="str">
        <f t="shared" si="14"/>
        <v>女</v>
      </c>
      <c r="D412" s="5" t="str">
        <f>"210710010207"</f>
        <v>210710010207</v>
      </c>
      <c r="E412" s="6">
        <v>0</v>
      </c>
      <c r="F412" s="8" t="s">
        <v>7</v>
      </c>
    </row>
    <row r="413" spans="1:6" ht="19.25" customHeight="1" x14ac:dyDescent="0.4">
      <c r="A413" s="13">
        <v>412</v>
      </c>
      <c r="B413" s="5" t="str">
        <f>"刘秋婷"</f>
        <v>刘秋婷</v>
      </c>
      <c r="C413" s="6" t="str">
        <f t="shared" si="14"/>
        <v>女</v>
      </c>
      <c r="D413" s="5" t="str">
        <f>"210710010118"</f>
        <v>210710010118</v>
      </c>
      <c r="E413" s="6">
        <v>0</v>
      </c>
      <c r="F413" s="8" t="s">
        <v>7</v>
      </c>
    </row>
    <row r="414" spans="1:6" ht="19.25" customHeight="1" x14ac:dyDescent="0.4">
      <c r="A414" s="13">
        <v>413</v>
      </c>
      <c r="B414" s="5" t="str">
        <f>"吴锦欢"</f>
        <v>吴锦欢</v>
      </c>
      <c r="C414" s="6" t="str">
        <f t="shared" si="14"/>
        <v>女</v>
      </c>
      <c r="D414" s="5" t="str">
        <f>"210710010304"</f>
        <v>210710010304</v>
      </c>
      <c r="E414" s="6">
        <v>0</v>
      </c>
      <c r="F414" s="8" t="s">
        <v>7</v>
      </c>
    </row>
    <row r="415" spans="1:6" ht="19.25" customHeight="1" x14ac:dyDescent="0.4">
      <c r="A415" s="13">
        <v>414</v>
      </c>
      <c r="B415" s="5" t="str">
        <f>"林叶"</f>
        <v>林叶</v>
      </c>
      <c r="C415" s="6" t="str">
        <f t="shared" si="14"/>
        <v>女</v>
      </c>
      <c r="D415" s="5" t="str">
        <f>"210710010116"</f>
        <v>210710010116</v>
      </c>
      <c r="E415" s="6">
        <v>0</v>
      </c>
      <c r="F415" s="8" t="s">
        <v>7</v>
      </c>
    </row>
    <row r="416" spans="1:6" ht="19.25" customHeight="1" x14ac:dyDescent="0.4">
      <c r="A416" s="13">
        <v>415</v>
      </c>
      <c r="B416" s="5" t="str">
        <f>"李桂琴"</f>
        <v>李桂琴</v>
      </c>
      <c r="C416" s="6" t="str">
        <f t="shared" si="14"/>
        <v>女</v>
      </c>
      <c r="D416" s="5" t="str">
        <f>"210710010725"</f>
        <v>210710010725</v>
      </c>
      <c r="E416" s="6">
        <v>0</v>
      </c>
      <c r="F416" s="8" t="s">
        <v>7</v>
      </c>
    </row>
    <row r="417" spans="1:6" ht="19.25" customHeight="1" x14ac:dyDescent="0.4">
      <c r="A417" s="13">
        <v>416</v>
      </c>
      <c r="B417" s="5" t="str">
        <f>"李万玲"</f>
        <v>李万玲</v>
      </c>
      <c r="C417" s="6" t="str">
        <f t="shared" si="14"/>
        <v>女</v>
      </c>
      <c r="D417" s="5" t="str">
        <f>"210710010926"</f>
        <v>210710010926</v>
      </c>
      <c r="E417" s="6">
        <v>0</v>
      </c>
      <c r="F417" s="8" t="s">
        <v>7</v>
      </c>
    </row>
    <row r="418" spans="1:6" ht="19.25" customHeight="1" x14ac:dyDescent="0.4">
      <c r="A418" s="13">
        <v>417</v>
      </c>
      <c r="B418" s="5" t="str">
        <f>"羊春秀"</f>
        <v>羊春秀</v>
      </c>
      <c r="C418" s="6" t="str">
        <f t="shared" si="14"/>
        <v>女</v>
      </c>
      <c r="D418" s="5" t="str">
        <f>"210710010929"</f>
        <v>210710010929</v>
      </c>
      <c r="E418" s="6">
        <v>0</v>
      </c>
      <c r="F418" s="8" t="s">
        <v>7</v>
      </c>
    </row>
    <row r="419" spans="1:6" ht="19.25" customHeight="1" x14ac:dyDescent="0.4">
      <c r="A419" s="13">
        <v>418</v>
      </c>
      <c r="B419" s="5" t="str">
        <f>"陈井香"</f>
        <v>陈井香</v>
      </c>
      <c r="C419" s="6" t="str">
        <f t="shared" si="14"/>
        <v>女</v>
      </c>
      <c r="D419" s="5" t="str">
        <f>"210710010129"</f>
        <v>210710010129</v>
      </c>
      <c r="E419" s="6">
        <v>0</v>
      </c>
      <c r="F419" s="8" t="s">
        <v>7</v>
      </c>
    </row>
    <row r="420" spans="1:6" ht="19.25" customHeight="1" x14ac:dyDescent="0.4">
      <c r="A420" s="13">
        <v>419</v>
      </c>
      <c r="B420" s="5" t="str">
        <f>"刘春桃"</f>
        <v>刘春桃</v>
      </c>
      <c r="C420" s="6" t="str">
        <f t="shared" si="14"/>
        <v>女</v>
      </c>
      <c r="D420" s="5" t="str">
        <f>"210710011004"</f>
        <v>210710011004</v>
      </c>
      <c r="E420" s="6">
        <v>0</v>
      </c>
      <c r="F420" s="8" t="s">
        <v>7</v>
      </c>
    </row>
    <row r="421" spans="1:6" ht="19.25" customHeight="1" x14ac:dyDescent="0.4">
      <c r="A421" s="13">
        <v>420</v>
      </c>
      <c r="B421" s="5" t="str">
        <f>"李悦"</f>
        <v>李悦</v>
      </c>
      <c r="C421" s="6" t="str">
        <f t="shared" si="14"/>
        <v>女</v>
      </c>
      <c r="D421" s="5" t="str">
        <f>"210710010710"</f>
        <v>210710010710</v>
      </c>
      <c r="E421" s="6">
        <v>0</v>
      </c>
      <c r="F421" s="8" t="s">
        <v>7</v>
      </c>
    </row>
    <row r="422" spans="1:6" ht="19.25" customHeight="1" x14ac:dyDescent="0.4">
      <c r="A422" s="13">
        <v>421</v>
      </c>
      <c r="B422" s="5" t="str">
        <f>"梁芳香"</f>
        <v>梁芳香</v>
      </c>
      <c r="C422" s="6" t="str">
        <f t="shared" si="14"/>
        <v>女</v>
      </c>
      <c r="D422" s="5" t="str">
        <f>"210710011206"</f>
        <v>210710011206</v>
      </c>
      <c r="E422" s="6">
        <v>0</v>
      </c>
      <c r="F422" s="8" t="s">
        <v>7</v>
      </c>
    </row>
    <row r="423" spans="1:6" ht="19.25" customHeight="1" x14ac:dyDescent="0.4">
      <c r="A423" s="13">
        <v>422</v>
      </c>
      <c r="B423" s="5" t="str">
        <f>"唐允桃"</f>
        <v>唐允桃</v>
      </c>
      <c r="C423" s="6" t="str">
        <f t="shared" si="14"/>
        <v>女</v>
      </c>
      <c r="D423" s="5" t="str">
        <f>"210710011116"</f>
        <v>210710011116</v>
      </c>
      <c r="E423" s="6">
        <v>0</v>
      </c>
      <c r="F423" s="8" t="s">
        <v>7</v>
      </c>
    </row>
    <row r="424" spans="1:6" ht="19.25" customHeight="1" x14ac:dyDescent="0.4">
      <c r="A424" s="13">
        <v>423</v>
      </c>
      <c r="B424" s="5" t="str">
        <f>"李玲玉"</f>
        <v>李玲玉</v>
      </c>
      <c r="C424" s="6" t="str">
        <f t="shared" si="14"/>
        <v>女</v>
      </c>
      <c r="D424" s="5" t="str">
        <f>"210710010514"</f>
        <v>210710010514</v>
      </c>
      <c r="E424" s="6">
        <v>0</v>
      </c>
      <c r="F424" s="8" t="s">
        <v>7</v>
      </c>
    </row>
    <row r="425" spans="1:6" ht="19.25" customHeight="1" x14ac:dyDescent="0.4">
      <c r="A425" s="13">
        <v>424</v>
      </c>
      <c r="B425" s="5" t="str">
        <f>"符美菊"</f>
        <v>符美菊</v>
      </c>
      <c r="C425" s="6" t="str">
        <f t="shared" si="14"/>
        <v>女</v>
      </c>
      <c r="D425" s="5" t="str">
        <f>"210710010729"</f>
        <v>210710010729</v>
      </c>
      <c r="E425" s="6">
        <v>0</v>
      </c>
      <c r="F425" s="8" t="s">
        <v>7</v>
      </c>
    </row>
    <row r="426" spans="1:6" ht="19.25" customHeight="1" x14ac:dyDescent="0.4">
      <c r="A426" s="13">
        <v>425</v>
      </c>
      <c r="B426" s="5" t="str">
        <f>"吴小妹"</f>
        <v>吴小妹</v>
      </c>
      <c r="C426" s="6" t="str">
        <f t="shared" si="14"/>
        <v>女</v>
      </c>
      <c r="D426" s="5" t="str">
        <f>"210710011714"</f>
        <v>210710011714</v>
      </c>
      <c r="E426" s="6">
        <v>0</v>
      </c>
      <c r="F426" s="8" t="s">
        <v>7</v>
      </c>
    </row>
    <row r="427" spans="1:6" ht="19.25" customHeight="1" x14ac:dyDescent="0.4">
      <c r="A427" s="13">
        <v>426</v>
      </c>
      <c r="B427" s="5" t="str">
        <f>"陈惠敏"</f>
        <v>陈惠敏</v>
      </c>
      <c r="C427" s="6" t="str">
        <f t="shared" si="14"/>
        <v>女</v>
      </c>
      <c r="D427" s="5" t="str">
        <f>"210710010907"</f>
        <v>210710010907</v>
      </c>
      <c r="E427" s="6">
        <v>0</v>
      </c>
      <c r="F427" s="8" t="s">
        <v>7</v>
      </c>
    </row>
    <row r="428" spans="1:6" ht="19.25" customHeight="1" x14ac:dyDescent="0.4">
      <c r="A428" s="13">
        <v>427</v>
      </c>
      <c r="B428" s="5" t="str">
        <f>"何连女"</f>
        <v>何连女</v>
      </c>
      <c r="C428" s="6" t="str">
        <f t="shared" si="14"/>
        <v>女</v>
      </c>
      <c r="D428" s="5" t="str">
        <f>"210710010411"</f>
        <v>210710010411</v>
      </c>
      <c r="E428" s="6">
        <v>0</v>
      </c>
      <c r="F428" s="8" t="s">
        <v>7</v>
      </c>
    </row>
    <row r="429" spans="1:6" ht="19.25" customHeight="1" x14ac:dyDescent="0.4">
      <c r="A429" s="13">
        <v>428</v>
      </c>
      <c r="B429" s="5" t="str">
        <f>"李初月"</f>
        <v>李初月</v>
      </c>
      <c r="C429" s="6" t="str">
        <f t="shared" ref="C429:C460" si="15">"女"</f>
        <v>女</v>
      </c>
      <c r="D429" s="5" t="str">
        <f>"210710010503"</f>
        <v>210710010503</v>
      </c>
      <c r="E429" s="6">
        <v>0</v>
      </c>
      <c r="F429" s="8" t="s">
        <v>7</v>
      </c>
    </row>
    <row r="430" spans="1:6" ht="19.25" customHeight="1" x14ac:dyDescent="0.4">
      <c r="A430" s="13">
        <v>429</v>
      </c>
      <c r="B430" s="5" t="str">
        <f>"曾美乾"</f>
        <v>曾美乾</v>
      </c>
      <c r="C430" s="6" t="str">
        <f t="shared" si="15"/>
        <v>女</v>
      </c>
      <c r="D430" s="5" t="str">
        <f>"210710011109"</f>
        <v>210710011109</v>
      </c>
      <c r="E430" s="6">
        <v>0</v>
      </c>
      <c r="F430" s="8" t="s">
        <v>7</v>
      </c>
    </row>
    <row r="431" spans="1:6" ht="19.25" customHeight="1" x14ac:dyDescent="0.4">
      <c r="A431" s="13">
        <v>430</v>
      </c>
      <c r="B431" s="5" t="str">
        <f>"黎菊妹"</f>
        <v>黎菊妹</v>
      </c>
      <c r="C431" s="6" t="str">
        <f t="shared" si="15"/>
        <v>女</v>
      </c>
      <c r="D431" s="5" t="str">
        <f>"210710010329"</f>
        <v>210710010329</v>
      </c>
      <c r="E431" s="6">
        <v>0</v>
      </c>
      <c r="F431" s="8" t="s">
        <v>7</v>
      </c>
    </row>
    <row r="432" spans="1:6" ht="19.25" customHeight="1" x14ac:dyDescent="0.4">
      <c r="A432" s="13">
        <v>431</v>
      </c>
      <c r="B432" s="5" t="str">
        <f>"黎月香"</f>
        <v>黎月香</v>
      </c>
      <c r="C432" s="6" t="str">
        <f t="shared" si="15"/>
        <v>女</v>
      </c>
      <c r="D432" s="5" t="str">
        <f>"210710010523"</f>
        <v>210710010523</v>
      </c>
      <c r="E432" s="6">
        <v>0</v>
      </c>
      <c r="F432" s="8" t="s">
        <v>7</v>
      </c>
    </row>
    <row r="433" spans="1:6" ht="19.25" customHeight="1" x14ac:dyDescent="0.4">
      <c r="A433" s="13">
        <v>432</v>
      </c>
      <c r="B433" s="5" t="str">
        <f>"王小丽"</f>
        <v>王小丽</v>
      </c>
      <c r="C433" s="6" t="str">
        <f t="shared" si="15"/>
        <v>女</v>
      </c>
      <c r="D433" s="5" t="str">
        <f>"210710011015"</f>
        <v>210710011015</v>
      </c>
      <c r="E433" s="6">
        <v>0</v>
      </c>
      <c r="F433" s="8" t="s">
        <v>7</v>
      </c>
    </row>
    <row r="434" spans="1:6" ht="19.25" customHeight="1" x14ac:dyDescent="0.4">
      <c r="A434" s="13">
        <v>433</v>
      </c>
      <c r="B434" s="5" t="str">
        <f>"龙亚霞"</f>
        <v>龙亚霞</v>
      </c>
      <c r="C434" s="6" t="str">
        <f t="shared" si="15"/>
        <v>女</v>
      </c>
      <c r="D434" s="5" t="str">
        <f>"210710010121"</f>
        <v>210710010121</v>
      </c>
      <c r="E434" s="6">
        <v>0</v>
      </c>
      <c r="F434" s="8" t="s">
        <v>7</v>
      </c>
    </row>
    <row r="435" spans="1:6" ht="19.25" customHeight="1" x14ac:dyDescent="0.4">
      <c r="A435" s="13">
        <v>434</v>
      </c>
      <c r="B435" s="5" t="str">
        <f>"李慧穗"</f>
        <v>李慧穗</v>
      </c>
      <c r="C435" s="6" t="str">
        <f t="shared" si="15"/>
        <v>女</v>
      </c>
      <c r="D435" s="5" t="str">
        <f>"210710010804"</f>
        <v>210710010804</v>
      </c>
      <c r="E435" s="6">
        <v>0</v>
      </c>
      <c r="F435" s="8" t="s">
        <v>7</v>
      </c>
    </row>
    <row r="436" spans="1:6" ht="19.25" customHeight="1" x14ac:dyDescent="0.4">
      <c r="A436" s="13">
        <v>435</v>
      </c>
      <c r="B436" s="5" t="str">
        <f>"黎秋莉"</f>
        <v>黎秋莉</v>
      </c>
      <c r="C436" s="6" t="str">
        <f t="shared" si="15"/>
        <v>女</v>
      </c>
      <c r="D436" s="5" t="str">
        <f>"210710011422"</f>
        <v>210710011422</v>
      </c>
      <c r="E436" s="6">
        <v>0</v>
      </c>
      <c r="F436" s="8" t="s">
        <v>7</v>
      </c>
    </row>
    <row r="437" spans="1:6" ht="19.25" customHeight="1" x14ac:dyDescent="0.4">
      <c r="A437" s="13">
        <v>436</v>
      </c>
      <c r="B437" s="5" t="str">
        <f>"杨用玲"</f>
        <v>杨用玲</v>
      </c>
      <c r="C437" s="6" t="str">
        <f t="shared" si="15"/>
        <v>女</v>
      </c>
      <c r="D437" s="5" t="str">
        <f>"210710010204"</f>
        <v>210710010204</v>
      </c>
      <c r="E437" s="6">
        <v>0</v>
      </c>
      <c r="F437" s="8" t="s">
        <v>7</v>
      </c>
    </row>
    <row r="438" spans="1:6" ht="19.25" customHeight="1" x14ac:dyDescent="0.4">
      <c r="A438" s="13">
        <v>437</v>
      </c>
      <c r="B438" s="5" t="str">
        <f>"董玉月"</f>
        <v>董玉月</v>
      </c>
      <c r="C438" s="6" t="str">
        <f t="shared" si="15"/>
        <v>女</v>
      </c>
      <c r="D438" s="5" t="str">
        <f>"210710010622"</f>
        <v>210710010622</v>
      </c>
      <c r="E438" s="6">
        <v>0</v>
      </c>
      <c r="F438" s="8" t="s">
        <v>7</v>
      </c>
    </row>
    <row r="439" spans="1:6" ht="19.25" customHeight="1" x14ac:dyDescent="0.4">
      <c r="A439" s="13">
        <v>438</v>
      </c>
      <c r="B439" s="5" t="str">
        <f>"李有花"</f>
        <v>李有花</v>
      </c>
      <c r="C439" s="6" t="str">
        <f t="shared" si="15"/>
        <v>女</v>
      </c>
      <c r="D439" s="5" t="str">
        <f>"210710010511"</f>
        <v>210710010511</v>
      </c>
      <c r="E439" s="6">
        <v>0</v>
      </c>
      <c r="F439" s="8" t="s">
        <v>7</v>
      </c>
    </row>
    <row r="440" spans="1:6" ht="19.25" customHeight="1" x14ac:dyDescent="0.4">
      <c r="A440" s="13">
        <v>439</v>
      </c>
      <c r="B440" s="5" t="str">
        <f>"陈慧洁"</f>
        <v>陈慧洁</v>
      </c>
      <c r="C440" s="6" t="str">
        <f t="shared" si="15"/>
        <v>女</v>
      </c>
      <c r="D440" s="5" t="str">
        <f>"210710011111"</f>
        <v>210710011111</v>
      </c>
      <c r="E440" s="6">
        <v>0</v>
      </c>
      <c r="F440" s="8" t="s">
        <v>7</v>
      </c>
    </row>
    <row r="441" spans="1:6" ht="19.25" customHeight="1" x14ac:dyDescent="0.4">
      <c r="A441" s="13">
        <v>440</v>
      </c>
      <c r="B441" s="5" t="str">
        <f>"钟琼春"</f>
        <v>钟琼春</v>
      </c>
      <c r="C441" s="6" t="str">
        <f t="shared" si="15"/>
        <v>女</v>
      </c>
      <c r="D441" s="5" t="str">
        <f>"210710011521"</f>
        <v>210710011521</v>
      </c>
      <c r="E441" s="6">
        <v>0</v>
      </c>
      <c r="F441" s="8" t="s">
        <v>7</v>
      </c>
    </row>
    <row r="442" spans="1:6" ht="19.25" customHeight="1" x14ac:dyDescent="0.4">
      <c r="A442" s="13">
        <v>441</v>
      </c>
      <c r="B442" s="5" t="str">
        <f>"赵冠蓉"</f>
        <v>赵冠蓉</v>
      </c>
      <c r="C442" s="6" t="str">
        <f t="shared" si="15"/>
        <v>女</v>
      </c>
      <c r="D442" s="5" t="str">
        <f>"210710010422"</f>
        <v>210710010422</v>
      </c>
      <c r="E442" s="6">
        <v>0</v>
      </c>
      <c r="F442" s="8" t="s">
        <v>7</v>
      </c>
    </row>
    <row r="443" spans="1:6" ht="19.25" customHeight="1" x14ac:dyDescent="0.4">
      <c r="A443" s="13">
        <v>442</v>
      </c>
      <c r="B443" s="5" t="str">
        <f>"朱秀琴"</f>
        <v>朱秀琴</v>
      </c>
      <c r="C443" s="6" t="str">
        <f t="shared" si="15"/>
        <v>女</v>
      </c>
      <c r="D443" s="5" t="str">
        <f>"210710010703"</f>
        <v>210710010703</v>
      </c>
      <c r="E443" s="6">
        <v>0</v>
      </c>
      <c r="F443" s="8" t="s">
        <v>7</v>
      </c>
    </row>
    <row r="444" spans="1:6" ht="19.25" customHeight="1" x14ac:dyDescent="0.4">
      <c r="A444" s="13">
        <v>443</v>
      </c>
      <c r="B444" s="5" t="str">
        <f>"李乾蕊"</f>
        <v>李乾蕊</v>
      </c>
      <c r="C444" s="6" t="str">
        <f t="shared" si="15"/>
        <v>女</v>
      </c>
      <c r="D444" s="5" t="str">
        <f>"210710010726"</f>
        <v>210710010726</v>
      </c>
      <c r="E444" s="6">
        <v>0</v>
      </c>
      <c r="F444" s="8" t="s">
        <v>7</v>
      </c>
    </row>
    <row r="445" spans="1:6" ht="19.25" customHeight="1" x14ac:dyDescent="0.4">
      <c r="A445" s="13">
        <v>444</v>
      </c>
      <c r="B445" s="5" t="str">
        <f>"羊金带"</f>
        <v>羊金带</v>
      </c>
      <c r="C445" s="6" t="str">
        <f t="shared" si="15"/>
        <v>女</v>
      </c>
      <c r="D445" s="5" t="str">
        <f>"210710010727"</f>
        <v>210710010727</v>
      </c>
      <c r="E445" s="6">
        <v>0</v>
      </c>
      <c r="F445" s="8" t="s">
        <v>7</v>
      </c>
    </row>
    <row r="446" spans="1:6" ht="19.25" customHeight="1" x14ac:dyDescent="0.4">
      <c r="A446" s="13">
        <v>445</v>
      </c>
      <c r="B446" s="5" t="str">
        <f>"梁丽妹"</f>
        <v>梁丽妹</v>
      </c>
      <c r="C446" s="6" t="str">
        <f t="shared" si="15"/>
        <v>女</v>
      </c>
      <c r="D446" s="5" t="str">
        <f>"210710011205"</f>
        <v>210710011205</v>
      </c>
      <c r="E446" s="6">
        <v>0</v>
      </c>
      <c r="F446" s="8" t="s">
        <v>7</v>
      </c>
    </row>
    <row r="447" spans="1:6" ht="19.25" customHeight="1" x14ac:dyDescent="0.4">
      <c r="A447" s="13">
        <v>446</v>
      </c>
      <c r="B447" s="5" t="str">
        <f>"吴风葵"</f>
        <v>吴风葵</v>
      </c>
      <c r="C447" s="6" t="str">
        <f t="shared" si="15"/>
        <v>女</v>
      </c>
      <c r="D447" s="5" t="str">
        <f>"210710011523"</f>
        <v>210710011523</v>
      </c>
      <c r="E447" s="6">
        <v>0</v>
      </c>
      <c r="F447" s="8" t="s">
        <v>7</v>
      </c>
    </row>
    <row r="448" spans="1:6" ht="19.25" customHeight="1" x14ac:dyDescent="0.4">
      <c r="A448" s="13">
        <v>447</v>
      </c>
      <c r="B448" s="5" t="str">
        <f>"李美莲"</f>
        <v>李美莲</v>
      </c>
      <c r="C448" s="6" t="str">
        <f t="shared" si="15"/>
        <v>女</v>
      </c>
      <c r="D448" s="5" t="str">
        <f>"210710010809"</f>
        <v>210710010809</v>
      </c>
      <c r="E448" s="6">
        <v>0</v>
      </c>
      <c r="F448" s="8" t="s">
        <v>7</v>
      </c>
    </row>
    <row r="449" spans="1:6" ht="19.25" customHeight="1" x14ac:dyDescent="0.4">
      <c r="A449" s="13">
        <v>448</v>
      </c>
      <c r="B449" s="5" t="str">
        <f>"陈二爱"</f>
        <v>陈二爱</v>
      </c>
      <c r="C449" s="6" t="str">
        <f t="shared" si="15"/>
        <v>女</v>
      </c>
      <c r="D449" s="5" t="str">
        <f>"210710010311"</f>
        <v>210710010311</v>
      </c>
      <c r="E449" s="6">
        <v>0</v>
      </c>
      <c r="F449" s="8" t="s">
        <v>7</v>
      </c>
    </row>
    <row r="450" spans="1:6" ht="19.25" customHeight="1" x14ac:dyDescent="0.4">
      <c r="A450" s="13">
        <v>449</v>
      </c>
      <c r="B450" s="5" t="str">
        <f>"李月娥"</f>
        <v>李月娥</v>
      </c>
      <c r="C450" s="6" t="str">
        <f t="shared" si="15"/>
        <v>女</v>
      </c>
      <c r="D450" s="5" t="str">
        <f>"210710010124"</f>
        <v>210710010124</v>
      </c>
      <c r="E450" s="6">
        <v>0</v>
      </c>
      <c r="F450" s="8" t="s">
        <v>7</v>
      </c>
    </row>
    <row r="451" spans="1:6" ht="19.25" customHeight="1" x14ac:dyDescent="0.4">
      <c r="A451" s="13">
        <v>450</v>
      </c>
      <c r="B451" s="5" t="str">
        <f>"李毕彩"</f>
        <v>李毕彩</v>
      </c>
      <c r="C451" s="6" t="str">
        <f t="shared" si="15"/>
        <v>女</v>
      </c>
      <c r="D451" s="5" t="str">
        <f>"210710011415"</f>
        <v>210710011415</v>
      </c>
      <c r="E451" s="6">
        <v>0</v>
      </c>
      <c r="F451" s="8" t="s">
        <v>7</v>
      </c>
    </row>
    <row r="452" spans="1:6" ht="19.25" customHeight="1" x14ac:dyDescent="0.4">
      <c r="A452" s="13">
        <v>451</v>
      </c>
      <c r="B452" s="5" t="str">
        <f>"李琦"</f>
        <v>李琦</v>
      </c>
      <c r="C452" s="6" t="str">
        <f t="shared" si="15"/>
        <v>女</v>
      </c>
      <c r="D452" s="5" t="str">
        <f>"210710010430"</f>
        <v>210710010430</v>
      </c>
      <c r="E452" s="6">
        <v>0</v>
      </c>
      <c r="F452" s="8" t="s">
        <v>7</v>
      </c>
    </row>
    <row r="453" spans="1:6" ht="19.25" customHeight="1" x14ac:dyDescent="0.4">
      <c r="A453" s="13">
        <v>452</v>
      </c>
      <c r="B453" s="5" t="str">
        <f>"许霞"</f>
        <v>许霞</v>
      </c>
      <c r="C453" s="6" t="str">
        <f t="shared" si="15"/>
        <v>女</v>
      </c>
      <c r="D453" s="5" t="str">
        <f>"210710010921"</f>
        <v>210710010921</v>
      </c>
      <c r="E453" s="6">
        <v>0</v>
      </c>
      <c r="F453" s="8" t="s">
        <v>7</v>
      </c>
    </row>
    <row r="454" spans="1:6" ht="19.25" customHeight="1" x14ac:dyDescent="0.4">
      <c r="A454" s="13">
        <v>453</v>
      </c>
      <c r="B454" s="5" t="str">
        <f>"洪彩如"</f>
        <v>洪彩如</v>
      </c>
      <c r="C454" s="6" t="str">
        <f t="shared" si="15"/>
        <v>女</v>
      </c>
      <c r="D454" s="5" t="str">
        <f>"210710010521"</f>
        <v>210710010521</v>
      </c>
      <c r="E454" s="6">
        <v>0</v>
      </c>
      <c r="F454" s="8" t="s">
        <v>7</v>
      </c>
    </row>
    <row r="455" spans="1:6" ht="19.25" customHeight="1" x14ac:dyDescent="0.4">
      <c r="A455" s="13">
        <v>454</v>
      </c>
      <c r="B455" s="5" t="str">
        <f>"符艳娥"</f>
        <v>符艳娥</v>
      </c>
      <c r="C455" s="6" t="str">
        <f t="shared" si="15"/>
        <v>女</v>
      </c>
      <c r="D455" s="5" t="str">
        <f>"210710010914"</f>
        <v>210710010914</v>
      </c>
      <c r="E455" s="6">
        <v>0</v>
      </c>
      <c r="F455" s="8" t="s">
        <v>7</v>
      </c>
    </row>
    <row r="456" spans="1:6" ht="19.25" customHeight="1" x14ac:dyDescent="0.4">
      <c r="A456" s="13">
        <v>455</v>
      </c>
      <c r="B456" s="5" t="str">
        <f>"周宇双"</f>
        <v>周宇双</v>
      </c>
      <c r="C456" s="6" t="str">
        <f t="shared" si="15"/>
        <v>女</v>
      </c>
      <c r="D456" s="5" t="str">
        <f>"210710010130"</f>
        <v>210710010130</v>
      </c>
      <c r="E456" s="6">
        <v>0</v>
      </c>
      <c r="F456" s="8" t="s">
        <v>7</v>
      </c>
    </row>
    <row r="457" spans="1:6" ht="19.25" customHeight="1" x14ac:dyDescent="0.4">
      <c r="A457" s="13">
        <v>456</v>
      </c>
      <c r="B457" s="5" t="str">
        <f>"李广兰"</f>
        <v>李广兰</v>
      </c>
      <c r="C457" s="6" t="str">
        <f t="shared" si="15"/>
        <v>女</v>
      </c>
      <c r="D457" s="5" t="str">
        <f>"210710010512"</f>
        <v>210710010512</v>
      </c>
      <c r="E457" s="6">
        <v>0</v>
      </c>
      <c r="F457" s="8" t="s">
        <v>7</v>
      </c>
    </row>
    <row r="458" spans="1:6" ht="19.25" customHeight="1" x14ac:dyDescent="0.4">
      <c r="A458" s="13">
        <v>457</v>
      </c>
      <c r="B458" s="5" t="str">
        <f>"杜春芳"</f>
        <v>杜春芳</v>
      </c>
      <c r="C458" s="6" t="str">
        <f t="shared" si="15"/>
        <v>女</v>
      </c>
      <c r="D458" s="5" t="str">
        <f>"210710011721"</f>
        <v>210710011721</v>
      </c>
      <c r="E458" s="6">
        <v>0</v>
      </c>
      <c r="F458" s="8" t="s">
        <v>7</v>
      </c>
    </row>
    <row r="459" spans="1:6" ht="19.25" customHeight="1" x14ac:dyDescent="0.4">
      <c r="A459" s="13">
        <v>458</v>
      </c>
      <c r="B459" s="5" t="str">
        <f>"谢壮彩"</f>
        <v>谢壮彩</v>
      </c>
      <c r="C459" s="6" t="str">
        <f t="shared" si="15"/>
        <v>女</v>
      </c>
      <c r="D459" s="5" t="str">
        <f>"210710010125"</f>
        <v>210710010125</v>
      </c>
      <c r="E459" s="6">
        <v>0</v>
      </c>
      <c r="F459" s="8" t="s">
        <v>7</v>
      </c>
    </row>
    <row r="460" spans="1:6" ht="19.25" customHeight="1" x14ac:dyDescent="0.4">
      <c r="A460" s="13">
        <v>459</v>
      </c>
      <c r="B460" s="5" t="str">
        <f>"林婷"</f>
        <v>林婷</v>
      </c>
      <c r="C460" s="6" t="str">
        <f t="shared" si="15"/>
        <v>女</v>
      </c>
      <c r="D460" s="5" t="str">
        <f>"210710011016"</f>
        <v>210710011016</v>
      </c>
      <c r="E460" s="6">
        <v>0</v>
      </c>
      <c r="F460" s="8" t="s">
        <v>7</v>
      </c>
    </row>
    <row r="461" spans="1:6" ht="19.25" customHeight="1" x14ac:dyDescent="0.4">
      <c r="A461" s="13">
        <v>460</v>
      </c>
      <c r="B461" s="5" t="str">
        <f>"李秋梅"</f>
        <v>李秋梅</v>
      </c>
      <c r="C461" s="6" t="str">
        <f t="shared" ref="C461:C492" si="16">"女"</f>
        <v>女</v>
      </c>
      <c r="D461" s="5" t="str">
        <f>"210710011122"</f>
        <v>210710011122</v>
      </c>
      <c r="E461" s="6">
        <v>0</v>
      </c>
      <c r="F461" s="8" t="s">
        <v>7</v>
      </c>
    </row>
    <row r="462" spans="1:6" ht="19.25" customHeight="1" x14ac:dyDescent="0.4">
      <c r="A462" s="13">
        <v>461</v>
      </c>
      <c r="B462" s="5" t="str">
        <f>"简献兰"</f>
        <v>简献兰</v>
      </c>
      <c r="C462" s="6" t="str">
        <f t="shared" si="16"/>
        <v>女</v>
      </c>
      <c r="D462" s="5" t="str">
        <f>"210710011529"</f>
        <v>210710011529</v>
      </c>
      <c r="E462" s="6">
        <v>0</v>
      </c>
      <c r="F462" s="8" t="s">
        <v>7</v>
      </c>
    </row>
    <row r="463" spans="1:6" ht="19.25" customHeight="1" x14ac:dyDescent="0.4">
      <c r="A463" s="13">
        <v>462</v>
      </c>
      <c r="B463" s="5" t="str">
        <f>"符雪娥"</f>
        <v>符雪娥</v>
      </c>
      <c r="C463" s="6" t="str">
        <f t="shared" si="16"/>
        <v>女</v>
      </c>
      <c r="D463" s="5" t="str">
        <f>"210710011520"</f>
        <v>210710011520</v>
      </c>
      <c r="E463" s="6">
        <v>0</v>
      </c>
      <c r="F463" s="8" t="s">
        <v>7</v>
      </c>
    </row>
    <row r="464" spans="1:6" ht="19.25" customHeight="1" x14ac:dyDescent="0.4">
      <c r="A464" s="13">
        <v>463</v>
      </c>
      <c r="B464" s="5" t="str">
        <f>"符连姑"</f>
        <v>符连姑</v>
      </c>
      <c r="C464" s="6" t="str">
        <f t="shared" si="16"/>
        <v>女</v>
      </c>
      <c r="D464" s="5" t="str">
        <f>"210710010720"</f>
        <v>210710010720</v>
      </c>
      <c r="E464" s="6">
        <v>0</v>
      </c>
      <c r="F464" s="8" t="s">
        <v>7</v>
      </c>
    </row>
    <row r="465" spans="1:6" ht="19.25" customHeight="1" x14ac:dyDescent="0.4">
      <c r="A465" s="13">
        <v>464</v>
      </c>
      <c r="B465" s="5" t="str">
        <f>"李基芳"</f>
        <v>李基芳</v>
      </c>
      <c r="C465" s="6" t="str">
        <f t="shared" si="16"/>
        <v>女</v>
      </c>
      <c r="D465" s="5" t="str">
        <f>"210710011223"</f>
        <v>210710011223</v>
      </c>
      <c r="E465" s="6">
        <v>0</v>
      </c>
      <c r="F465" s="8" t="s">
        <v>7</v>
      </c>
    </row>
    <row r="466" spans="1:6" ht="19.25" customHeight="1" x14ac:dyDescent="0.4">
      <c r="A466" s="13">
        <v>465</v>
      </c>
      <c r="B466" s="5" t="str">
        <f>"符茵茵"</f>
        <v>符茵茵</v>
      </c>
      <c r="C466" s="6" t="str">
        <f t="shared" si="16"/>
        <v>女</v>
      </c>
      <c r="D466" s="5" t="str">
        <f>"210710010306"</f>
        <v>210710010306</v>
      </c>
      <c r="E466" s="6">
        <v>0</v>
      </c>
      <c r="F466" s="8" t="s">
        <v>7</v>
      </c>
    </row>
    <row r="467" spans="1:6" ht="19.25" customHeight="1" x14ac:dyDescent="0.4">
      <c r="A467" s="13">
        <v>466</v>
      </c>
      <c r="B467" s="5" t="str">
        <f>"吴丽曼"</f>
        <v>吴丽曼</v>
      </c>
      <c r="C467" s="6" t="str">
        <f t="shared" si="16"/>
        <v>女</v>
      </c>
      <c r="D467" s="5" t="str">
        <f>"210710010410"</f>
        <v>210710010410</v>
      </c>
      <c r="E467" s="6">
        <v>0</v>
      </c>
      <c r="F467" s="8" t="s">
        <v>7</v>
      </c>
    </row>
    <row r="468" spans="1:6" ht="19.25" customHeight="1" x14ac:dyDescent="0.4">
      <c r="A468" s="13">
        <v>467</v>
      </c>
      <c r="B468" s="5" t="str">
        <f>"曾家玲"</f>
        <v>曾家玲</v>
      </c>
      <c r="C468" s="6" t="str">
        <f t="shared" si="16"/>
        <v>女</v>
      </c>
      <c r="D468" s="5" t="str">
        <f>"210710010620"</f>
        <v>210710010620</v>
      </c>
      <c r="E468" s="6">
        <v>0</v>
      </c>
      <c r="F468" s="8" t="s">
        <v>7</v>
      </c>
    </row>
    <row r="469" spans="1:6" ht="19.25" customHeight="1" x14ac:dyDescent="0.4">
      <c r="A469" s="13">
        <v>468</v>
      </c>
      <c r="B469" s="5" t="str">
        <f>"李微玉"</f>
        <v>李微玉</v>
      </c>
      <c r="C469" s="6" t="str">
        <f t="shared" si="16"/>
        <v>女</v>
      </c>
      <c r="D469" s="5" t="str">
        <f>"210710010101"</f>
        <v>210710010101</v>
      </c>
      <c r="E469" s="6">
        <v>0</v>
      </c>
      <c r="F469" s="8" t="s">
        <v>7</v>
      </c>
    </row>
    <row r="470" spans="1:6" ht="19.25" customHeight="1" x14ac:dyDescent="0.4">
      <c r="A470" s="13">
        <v>469</v>
      </c>
      <c r="B470" s="5" t="str">
        <f>"李海娟"</f>
        <v>李海娟</v>
      </c>
      <c r="C470" s="6" t="str">
        <f t="shared" si="16"/>
        <v>女</v>
      </c>
      <c r="D470" s="5" t="str">
        <f>"210710011410"</f>
        <v>210710011410</v>
      </c>
      <c r="E470" s="6">
        <v>0</v>
      </c>
      <c r="F470" s="8" t="s">
        <v>7</v>
      </c>
    </row>
    <row r="471" spans="1:6" ht="19.25" customHeight="1" x14ac:dyDescent="0.4">
      <c r="A471" s="13">
        <v>470</v>
      </c>
      <c r="B471" s="5" t="str">
        <f>"陈一然"</f>
        <v>陈一然</v>
      </c>
      <c r="C471" s="6" t="str">
        <f t="shared" si="16"/>
        <v>女</v>
      </c>
      <c r="D471" s="5" t="str">
        <f>"210710010918"</f>
        <v>210710010918</v>
      </c>
      <c r="E471" s="6">
        <v>0</v>
      </c>
      <c r="F471" s="8" t="s">
        <v>7</v>
      </c>
    </row>
    <row r="472" spans="1:6" ht="19.25" customHeight="1" x14ac:dyDescent="0.4">
      <c r="A472" s="13">
        <v>471</v>
      </c>
      <c r="B472" s="5" t="str">
        <f>"王学英"</f>
        <v>王学英</v>
      </c>
      <c r="C472" s="6" t="str">
        <f t="shared" si="16"/>
        <v>女</v>
      </c>
      <c r="D472" s="5" t="str">
        <f>"210710011208"</f>
        <v>210710011208</v>
      </c>
      <c r="E472" s="6">
        <v>0</v>
      </c>
      <c r="F472" s="8" t="s">
        <v>7</v>
      </c>
    </row>
    <row r="473" spans="1:6" ht="19.25" customHeight="1" x14ac:dyDescent="0.4">
      <c r="A473" s="13">
        <v>472</v>
      </c>
      <c r="B473" s="5" t="str">
        <f>"陈晨"</f>
        <v>陈晨</v>
      </c>
      <c r="C473" s="6" t="str">
        <f t="shared" si="16"/>
        <v>女</v>
      </c>
      <c r="D473" s="5" t="str">
        <f>"210710011101"</f>
        <v>210710011101</v>
      </c>
      <c r="E473" s="6">
        <v>0</v>
      </c>
      <c r="F473" s="8" t="s">
        <v>7</v>
      </c>
    </row>
    <row r="474" spans="1:6" ht="19.25" customHeight="1" x14ac:dyDescent="0.4">
      <c r="A474" s="13">
        <v>473</v>
      </c>
      <c r="B474" s="5" t="str">
        <f>"曾天玉"</f>
        <v>曾天玉</v>
      </c>
      <c r="C474" s="6" t="str">
        <f t="shared" si="16"/>
        <v>女</v>
      </c>
      <c r="D474" s="5" t="str">
        <f>"210710010619"</f>
        <v>210710010619</v>
      </c>
      <c r="E474" s="6">
        <v>0</v>
      </c>
      <c r="F474" s="8" t="s">
        <v>7</v>
      </c>
    </row>
    <row r="475" spans="1:6" ht="19.25" customHeight="1" x14ac:dyDescent="0.4">
      <c r="A475" s="13">
        <v>474</v>
      </c>
      <c r="B475" s="5" t="str">
        <f>"杜若飞"</f>
        <v>杜若飞</v>
      </c>
      <c r="C475" s="6" t="str">
        <f t="shared" si="16"/>
        <v>女</v>
      </c>
      <c r="D475" s="5" t="str">
        <f>"210710011804"</f>
        <v>210710011804</v>
      </c>
      <c r="E475" s="6">
        <v>0</v>
      </c>
      <c r="F475" s="8" t="s">
        <v>7</v>
      </c>
    </row>
    <row r="476" spans="1:6" ht="19.25" customHeight="1" x14ac:dyDescent="0.4">
      <c r="A476" s="13">
        <v>475</v>
      </c>
      <c r="B476" s="5" t="str">
        <f>"李红"</f>
        <v>李红</v>
      </c>
      <c r="C476" s="6" t="str">
        <f t="shared" si="16"/>
        <v>女</v>
      </c>
      <c r="D476" s="5" t="str">
        <f>"210710011108"</f>
        <v>210710011108</v>
      </c>
      <c r="E476" s="6">
        <v>0</v>
      </c>
      <c r="F476" s="8" t="s">
        <v>7</v>
      </c>
    </row>
    <row r="477" spans="1:6" ht="19.25" customHeight="1" x14ac:dyDescent="0.4">
      <c r="A477" s="13">
        <v>476</v>
      </c>
      <c r="B477" s="5" t="str">
        <f>"符观爱"</f>
        <v>符观爱</v>
      </c>
      <c r="C477" s="6" t="str">
        <f t="shared" si="16"/>
        <v>女</v>
      </c>
      <c r="D477" s="5" t="str">
        <f>"210710010813"</f>
        <v>210710010813</v>
      </c>
      <c r="E477" s="6">
        <v>0</v>
      </c>
      <c r="F477" s="8" t="s">
        <v>7</v>
      </c>
    </row>
    <row r="478" spans="1:6" ht="19.25" customHeight="1" x14ac:dyDescent="0.4">
      <c r="A478" s="13">
        <v>477</v>
      </c>
      <c r="B478" s="5" t="str">
        <f>"符晶晶"</f>
        <v>符晶晶</v>
      </c>
      <c r="C478" s="6" t="str">
        <f t="shared" si="16"/>
        <v>女</v>
      </c>
      <c r="D478" s="5" t="str">
        <f>"210710010223"</f>
        <v>210710010223</v>
      </c>
      <c r="E478" s="6">
        <v>0</v>
      </c>
      <c r="F478" s="8" t="s">
        <v>7</v>
      </c>
    </row>
    <row r="479" spans="1:6" ht="19.25" customHeight="1" x14ac:dyDescent="0.4">
      <c r="A479" s="13">
        <v>478</v>
      </c>
      <c r="B479" s="5" t="str">
        <f>"叶夏茹"</f>
        <v>叶夏茹</v>
      </c>
      <c r="C479" s="6" t="str">
        <f t="shared" si="16"/>
        <v>女</v>
      </c>
      <c r="D479" s="5" t="str">
        <f>"210710010623"</f>
        <v>210710010623</v>
      </c>
      <c r="E479" s="6">
        <v>0</v>
      </c>
      <c r="F479" s="8" t="s">
        <v>7</v>
      </c>
    </row>
    <row r="480" spans="1:6" ht="19.25" customHeight="1" x14ac:dyDescent="0.4">
      <c r="A480" s="13">
        <v>479</v>
      </c>
      <c r="B480" s="5" t="str">
        <f>"陈二翠"</f>
        <v>陈二翠</v>
      </c>
      <c r="C480" s="6" t="str">
        <f t="shared" si="16"/>
        <v>女</v>
      </c>
      <c r="D480" s="5" t="str">
        <f>"210710010823"</f>
        <v>210710010823</v>
      </c>
      <c r="E480" s="6">
        <v>0</v>
      </c>
      <c r="F480" s="8" t="s">
        <v>7</v>
      </c>
    </row>
    <row r="481" spans="1:6" ht="19.25" customHeight="1" x14ac:dyDescent="0.4">
      <c r="A481" s="13">
        <v>480</v>
      </c>
      <c r="B481" s="5" t="str">
        <f>"黎金花"</f>
        <v>黎金花</v>
      </c>
      <c r="C481" s="6" t="str">
        <f t="shared" si="16"/>
        <v>女</v>
      </c>
      <c r="D481" s="5" t="str">
        <f>"210710011002"</f>
        <v>210710011002</v>
      </c>
      <c r="E481" s="6">
        <v>0</v>
      </c>
      <c r="F481" s="8" t="s">
        <v>7</v>
      </c>
    </row>
    <row r="482" spans="1:6" ht="19.25" customHeight="1" x14ac:dyDescent="0.4">
      <c r="A482" s="13">
        <v>481</v>
      </c>
      <c r="B482" s="5" t="str">
        <f>"何欣欣"</f>
        <v>何欣欣</v>
      </c>
      <c r="C482" s="6" t="str">
        <f t="shared" si="16"/>
        <v>女</v>
      </c>
      <c r="D482" s="5" t="str">
        <f>"210710011518"</f>
        <v>210710011518</v>
      </c>
      <c r="E482" s="6">
        <v>0</v>
      </c>
      <c r="F482" s="8" t="s">
        <v>7</v>
      </c>
    </row>
    <row r="483" spans="1:6" ht="19.25" customHeight="1" x14ac:dyDescent="0.4">
      <c r="A483" s="13">
        <v>482</v>
      </c>
      <c r="B483" s="5" t="str">
        <f>"李莹"</f>
        <v>李莹</v>
      </c>
      <c r="C483" s="6" t="str">
        <f t="shared" si="16"/>
        <v>女</v>
      </c>
      <c r="D483" s="5" t="str">
        <f>"210710011320"</f>
        <v>210710011320</v>
      </c>
      <c r="E483" s="6">
        <v>0</v>
      </c>
      <c r="F483" s="8" t="s">
        <v>7</v>
      </c>
    </row>
    <row r="484" spans="1:6" ht="19.25" customHeight="1" x14ac:dyDescent="0.4">
      <c r="A484" s="13">
        <v>483</v>
      </c>
      <c r="B484" s="5" t="str">
        <f>"叶树翠"</f>
        <v>叶树翠</v>
      </c>
      <c r="C484" s="6" t="str">
        <f t="shared" si="16"/>
        <v>女</v>
      </c>
      <c r="D484" s="5" t="str">
        <f>"210710011303"</f>
        <v>210710011303</v>
      </c>
      <c r="E484" s="6">
        <v>0</v>
      </c>
      <c r="F484" s="8" t="s">
        <v>7</v>
      </c>
    </row>
    <row r="485" spans="1:6" ht="19.25" customHeight="1" x14ac:dyDescent="0.4">
      <c r="A485" s="13">
        <v>484</v>
      </c>
      <c r="B485" s="5" t="str">
        <f>"许秀丽"</f>
        <v>许秀丽</v>
      </c>
      <c r="C485" s="6" t="str">
        <f t="shared" si="16"/>
        <v>女</v>
      </c>
      <c r="D485" s="5" t="str">
        <f>"210710010911"</f>
        <v>210710010911</v>
      </c>
      <c r="E485" s="6">
        <v>0</v>
      </c>
      <c r="F485" s="8" t="s">
        <v>7</v>
      </c>
    </row>
    <row r="486" spans="1:6" ht="19.25" customHeight="1" x14ac:dyDescent="0.4">
      <c r="A486" s="13">
        <v>485</v>
      </c>
      <c r="B486" s="5" t="str">
        <f>"万丽虹"</f>
        <v>万丽虹</v>
      </c>
      <c r="C486" s="6" t="str">
        <f t="shared" si="16"/>
        <v>女</v>
      </c>
      <c r="D486" s="5" t="str">
        <f>"210710011226"</f>
        <v>210710011226</v>
      </c>
      <c r="E486" s="6">
        <v>0</v>
      </c>
      <c r="F486" s="8" t="s">
        <v>7</v>
      </c>
    </row>
    <row r="487" spans="1:6" ht="19.25" customHeight="1" x14ac:dyDescent="0.4">
      <c r="A487" s="13">
        <v>486</v>
      </c>
      <c r="B487" s="5" t="str">
        <f>"陈梅娟"</f>
        <v>陈梅娟</v>
      </c>
      <c r="C487" s="6" t="str">
        <f t="shared" si="16"/>
        <v>女</v>
      </c>
      <c r="D487" s="5" t="str">
        <f>"210710011621"</f>
        <v>210710011621</v>
      </c>
      <c r="E487" s="6">
        <v>0</v>
      </c>
      <c r="F487" s="8" t="s">
        <v>7</v>
      </c>
    </row>
    <row r="488" spans="1:6" ht="19.25" customHeight="1" x14ac:dyDescent="0.4">
      <c r="A488" s="13">
        <v>487</v>
      </c>
      <c r="B488" s="5" t="str">
        <f>"苏秋娜"</f>
        <v>苏秋娜</v>
      </c>
      <c r="C488" s="6" t="str">
        <f t="shared" si="16"/>
        <v>女</v>
      </c>
      <c r="D488" s="5" t="str">
        <f>"210710011328"</f>
        <v>210710011328</v>
      </c>
      <c r="E488" s="6">
        <v>0</v>
      </c>
      <c r="F488" s="8" t="s">
        <v>7</v>
      </c>
    </row>
    <row r="489" spans="1:6" ht="19.25" customHeight="1" x14ac:dyDescent="0.4">
      <c r="A489" s="13">
        <v>488</v>
      </c>
      <c r="B489" s="5" t="str">
        <f>"苏安春"</f>
        <v>苏安春</v>
      </c>
      <c r="C489" s="6" t="str">
        <f t="shared" si="16"/>
        <v>女</v>
      </c>
      <c r="D489" s="5" t="str">
        <f>"210710010527"</f>
        <v>210710010527</v>
      </c>
      <c r="E489" s="6">
        <v>0</v>
      </c>
      <c r="F489" s="8" t="s">
        <v>7</v>
      </c>
    </row>
    <row r="490" spans="1:6" ht="19.25" customHeight="1" x14ac:dyDescent="0.4">
      <c r="A490" s="13">
        <v>489</v>
      </c>
      <c r="B490" s="5" t="str">
        <f>"王亚咪"</f>
        <v>王亚咪</v>
      </c>
      <c r="C490" s="6" t="str">
        <f t="shared" si="16"/>
        <v>女</v>
      </c>
      <c r="D490" s="5" t="str">
        <f>"210710010626"</f>
        <v>210710010626</v>
      </c>
      <c r="E490" s="6">
        <v>0</v>
      </c>
      <c r="F490" s="8" t="s">
        <v>7</v>
      </c>
    </row>
    <row r="491" spans="1:6" ht="19.25" customHeight="1" x14ac:dyDescent="0.4">
      <c r="A491" s="13">
        <v>490</v>
      </c>
      <c r="B491" s="5" t="str">
        <f>"曾小卿"</f>
        <v>曾小卿</v>
      </c>
      <c r="C491" s="6" t="str">
        <f t="shared" si="16"/>
        <v>女</v>
      </c>
      <c r="D491" s="5" t="str">
        <f>"210710011701"</f>
        <v>210710011701</v>
      </c>
      <c r="E491" s="6">
        <v>0</v>
      </c>
      <c r="F491" s="8" t="s">
        <v>7</v>
      </c>
    </row>
    <row r="492" spans="1:6" ht="19.25" customHeight="1" x14ac:dyDescent="0.4">
      <c r="A492" s="13">
        <v>491</v>
      </c>
      <c r="B492" s="5" t="str">
        <f>"羊彩姣"</f>
        <v>羊彩姣</v>
      </c>
      <c r="C492" s="6" t="str">
        <f t="shared" si="16"/>
        <v>女</v>
      </c>
      <c r="D492" s="5" t="str">
        <f>"210710011722"</f>
        <v>210710011722</v>
      </c>
      <c r="E492" s="6">
        <v>0</v>
      </c>
      <c r="F492" s="8" t="s">
        <v>7</v>
      </c>
    </row>
    <row r="493" spans="1:6" ht="19.25" customHeight="1" x14ac:dyDescent="0.4">
      <c r="A493" s="13">
        <v>492</v>
      </c>
      <c r="B493" s="5" t="str">
        <f>"符哲婧"</f>
        <v>符哲婧</v>
      </c>
      <c r="C493" s="6" t="str">
        <f t="shared" ref="C493:C523" si="17">"女"</f>
        <v>女</v>
      </c>
      <c r="D493" s="5" t="str">
        <f>"210710010230"</f>
        <v>210710010230</v>
      </c>
      <c r="E493" s="6">
        <v>0</v>
      </c>
      <c r="F493" s="8" t="s">
        <v>7</v>
      </c>
    </row>
    <row r="494" spans="1:6" ht="19.25" customHeight="1" x14ac:dyDescent="0.4">
      <c r="A494" s="13">
        <v>493</v>
      </c>
      <c r="B494" s="5" t="str">
        <f>"李惠莲"</f>
        <v>李惠莲</v>
      </c>
      <c r="C494" s="6" t="str">
        <f t="shared" si="17"/>
        <v>女</v>
      </c>
      <c r="D494" s="5" t="str">
        <f>"210710011325"</f>
        <v>210710011325</v>
      </c>
      <c r="E494" s="6">
        <v>0</v>
      </c>
      <c r="F494" s="8" t="s">
        <v>7</v>
      </c>
    </row>
    <row r="495" spans="1:6" ht="19.25" customHeight="1" x14ac:dyDescent="0.4">
      <c r="A495" s="13">
        <v>494</v>
      </c>
      <c r="B495" s="5" t="str">
        <f>"陈积巧"</f>
        <v>陈积巧</v>
      </c>
      <c r="C495" s="6" t="str">
        <f t="shared" si="17"/>
        <v>女</v>
      </c>
      <c r="D495" s="5" t="str">
        <f>"210710010607"</f>
        <v>210710010607</v>
      </c>
      <c r="E495" s="6">
        <v>0</v>
      </c>
      <c r="F495" s="8" t="s">
        <v>7</v>
      </c>
    </row>
    <row r="496" spans="1:6" ht="19.25" customHeight="1" x14ac:dyDescent="0.4">
      <c r="A496" s="13">
        <v>495</v>
      </c>
      <c r="B496" s="5" t="str">
        <f>"王星颖"</f>
        <v>王星颖</v>
      </c>
      <c r="C496" s="6" t="str">
        <f t="shared" si="17"/>
        <v>女</v>
      </c>
      <c r="D496" s="5" t="str">
        <f>"210710010705"</f>
        <v>210710010705</v>
      </c>
      <c r="E496" s="6">
        <v>0</v>
      </c>
      <c r="F496" s="8" t="s">
        <v>7</v>
      </c>
    </row>
    <row r="497" spans="1:6" ht="19.25" customHeight="1" x14ac:dyDescent="0.4">
      <c r="A497" s="13">
        <v>496</v>
      </c>
      <c r="B497" s="5" t="str">
        <f>"包运燕"</f>
        <v>包运燕</v>
      </c>
      <c r="C497" s="6" t="str">
        <f t="shared" si="17"/>
        <v>女</v>
      </c>
      <c r="D497" s="5" t="str">
        <f>"210710010909"</f>
        <v>210710010909</v>
      </c>
      <c r="E497" s="6">
        <v>0</v>
      </c>
      <c r="F497" s="8" t="s">
        <v>7</v>
      </c>
    </row>
    <row r="498" spans="1:6" ht="19.25" customHeight="1" x14ac:dyDescent="0.4">
      <c r="A498" s="13">
        <v>497</v>
      </c>
      <c r="B498" s="5" t="str">
        <f>"曾梦香"</f>
        <v>曾梦香</v>
      </c>
      <c r="C498" s="6" t="str">
        <f t="shared" si="17"/>
        <v>女</v>
      </c>
      <c r="D498" s="5" t="str">
        <f>"210710011005"</f>
        <v>210710011005</v>
      </c>
      <c r="E498" s="6">
        <v>0</v>
      </c>
      <c r="F498" s="8" t="s">
        <v>7</v>
      </c>
    </row>
    <row r="499" spans="1:6" ht="19.25" customHeight="1" x14ac:dyDescent="0.4">
      <c r="A499" s="13">
        <v>498</v>
      </c>
      <c r="B499" s="5" t="str">
        <f>"王日锋"</f>
        <v>王日锋</v>
      </c>
      <c r="C499" s="6" t="str">
        <f t="shared" si="17"/>
        <v>女</v>
      </c>
      <c r="D499" s="5" t="str">
        <f>"210710010707"</f>
        <v>210710010707</v>
      </c>
      <c r="E499" s="6">
        <v>0</v>
      </c>
      <c r="F499" s="8" t="s">
        <v>7</v>
      </c>
    </row>
    <row r="500" spans="1:6" ht="19.25" customHeight="1" x14ac:dyDescent="0.4">
      <c r="A500" s="13">
        <v>499</v>
      </c>
      <c r="B500" s="5" t="str">
        <f>"高滢"</f>
        <v>高滢</v>
      </c>
      <c r="C500" s="6" t="str">
        <f t="shared" si="17"/>
        <v>女</v>
      </c>
      <c r="D500" s="5" t="str">
        <f>"210710010603"</f>
        <v>210710010603</v>
      </c>
      <c r="E500" s="6">
        <v>0</v>
      </c>
      <c r="F500" s="8" t="s">
        <v>7</v>
      </c>
    </row>
    <row r="501" spans="1:6" ht="19.25" customHeight="1" x14ac:dyDescent="0.4">
      <c r="A501" s="13">
        <v>500</v>
      </c>
      <c r="B501" s="5" t="str">
        <f>"谢国音"</f>
        <v>谢国音</v>
      </c>
      <c r="C501" s="6" t="str">
        <f t="shared" si="17"/>
        <v>女</v>
      </c>
      <c r="D501" s="5" t="str">
        <f>"210710010930"</f>
        <v>210710010930</v>
      </c>
      <c r="E501" s="6">
        <v>0</v>
      </c>
      <c r="F501" s="8" t="s">
        <v>7</v>
      </c>
    </row>
    <row r="502" spans="1:6" ht="19.25" customHeight="1" x14ac:dyDescent="0.4">
      <c r="A502" s="13">
        <v>501</v>
      </c>
      <c r="B502" s="5" t="str">
        <f>"黎小美"</f>
        <v>黎小美</v>
      </c>
      <c r="C502" s="6" t="str">
        <f t="shared" si="17"/>
        <v>女</v>
      </c>
      <c r="D502" s="5" t="str">
        <f>"210710010713"</f>
        <v>210710010713</v>
      </c>
      <c r="E502" s="6">
        <v>0</v>
      </c>
      <c r="F502" s="8" t="s">
        <v>7</v>
      </c>
    </row>
    <row r="503" spans="1:6" ht="19.25" customHeight="1" x14ac:dyDescent="0.4">
      <c r="A503" s="13">
        <v>502</v>
      </c>
      <c r="B503" s="5" t="str">
        <f>"符如玲"</f>
        <v>符如玲</v>
      </c>
      <c r="C503" s="6" t="str">
        <f t="shared" si="17"/>
        <v>女</v>
      </c>
      <c r="D503" s="5" t="str">
        <f>"210710010605"</f>
        <v>210710010605</v>
      </c>
      <c r="E503" s="6">
        <v>0</v>
      </c>
      <c r="F503" s="8" t="s">
        <v>7</v>
      </c>
    </row>
    <row r="504" spans="1:6" ht="19.25" customHeight="1" x14ac:dyDescent="0.4">
      <c r="A504" s="13">
        <v>503</v>
      </c>
      <c r="B504" s="5" t="str">
        <f>"许二妃"</f>
        <v>许二妃</v>
      </c>
      <c r="C504" s="6" t="str">
        <f t="shared" si="17"/>
        <v>女</v>
      </c>
      <c r="D504" s="5" t="str">
        <f>"210710011202"</f>
        <v>210710011202</v>
      </c>
      <c r="E504" s="6">
        <v>0</v>
      </c>
      <c r="F504" s="8" t="s">
        <v>7</v>
      </c>
    </row>
    <row r="505" spans="1:6" ht="19.25" customHeight="1" x14ac:dyDescent="0.4">
      <c r="A505" s="13">
        <v>504</v>
      </c>
      <c r="B505" s="5" t="str">
        <f>"吴丹娜"</f>
        <v>吴丹娜</v>
      </c>
      <c r="C505" s="6" t="str">
        <f t="shared" si="17"/>
        <v>女</v>
      </c>
      <c r="D505" s="5" t="str">
        <f>"210710011121"</f>
        <v>210710011121</v>
      </c>
      <c r="E505" s="6">
        <v>0</v>
      </c>
      <c r="F505" s="8" t="s">
        <v>7</v>
      </c>
    </row>
    <row r="506" spans="1:6" ht="19.25" customHeight="1" x14ac:dyDescent="0.4">
      <c r="A506" s="13">
        <v>505</v>
      </c>
      <c r="B506" s="5" t="str">
        <f>"谭壮丽"</f>
        <v>谭壮丽</v>
      </c>
      <c r="C506" s="6" t="str">
        <f t="shared" si="17"/>
        <v>女</v>
      </c>
      <c r="D506" s="5" t="str">
        <f>"210710010723"</f>
        <v>210710010723</v>
      </c>
      <c r="E506" s="6">
        <v>0</v>
      </c>
      <c r="F506" s="8" t="s">
        <v>7</v>
      </c>
    </row>
    <row r="507" spans="1:6" ht="19.25" customHeight="1" x14ac:dyDescent="0.4">
      <c r="A507" s="13">
        <v>506</v>
      </c>
      <c r="B507" s="5" t="str">
        <f>"陈竹女"</f>
        <v>陈竹女</v>
      </c>
      <c r="C507" s="6" t="str">
        <f t="shared" si="17"/>
        <v>女</v>
      </c>
      <c r="D507" s="5" t="str">
        <f>"210710011509"</f>
        <v>210710011509</v>
      </c>
      <c r="E507" s="6">
        <v>0</v>
      </c>
      <c r="F507" s="8" t="s">
        <v>7</v>
      </c>
    </row>
    <row r="508" spans="1:6" ht="19.25" customHeight="1" x14ac:dyDescent="0.4">
      <c r="A508" s="13">
        <v>507</v>
      </c>
      <c r="B508" s="5" t="str">
        <f>"张秀妮"</f>
        <v>张秀妮</v>
      </c>
      <c r="C508" s="6" t="str">
        <f t="shared" si="17"/>
        <v>女</v>
      </c>
      <c r="D508" s="5" t="str">
        <f>"210710010310"</f>
        <v>210710010310</v>
      </c>
      <c r="E508" s="6">
        <v>0</v>
      </c>
      <c r="F508" s="8" t="s">
        <v>7</v>
      </c>
    </row>
    <row r="509" spans="1:6" ht="19.25" customHeight="1" x14ac:dyDescent="0.4">
      <c r="A509" s="13">
        <v>508</v>
      </c>
      <c r="B509" s="5" t="str">
        <f>"陈金美"</f>
        <v>陈金美</v>
      </c>
      <c r="C509" s="6" t="str">
        <f t="shared" si="17"/>
        <v>女</v>
      </c>
      <c r="D509" s="5" t="str">
        <f>"210710010228"</f>
        <v>210710010228</v>
      </c>
      <c r="E509" s="6">
        <v>0</v>
      </c>
      <c r="F509" s="8" t="s">
        <v>7</v>
      </c>
    </row>
    <row r="510" spans="1:6" ht="19.25" customHeight="1" x14ac:dyDescent="0.4">
      <c r="A510" s="13">
        <v>509</v>
      </c>
      <c r="B510" s="5" t="str">
        <f>"李美莲"</f>
        <v>李美莲</v>
      </c>
      <c r="C510" s="6" t="str">
        <f t="shared" si="17"/>
        <v>女</v>
      </c>
      <c r="D510" s="5" t="str">
        <f>"210710011106"</f>
        <v>210710011106</v>
      </c>
      <c r="E510" s="6">
        <v>0</v>
      </c>
      <c r="F510" s="8" t="s">
        <v>7</v>
      </c>
    </row>
    <row r="511" spans="1:6" ht="19.25" customHeight="1" x14ac:dyDescent="0.4">
      <c r="A511" s="13">
        <v>510</v>
      </c>
      <c r="B511" s="5" t="str">
        <f>"羊代玉"</f>
        <v>羊代玉</v>
      </c>
      <c r="C511" s="6" t="str">
        <f t="shared" si="17"/>
        <v>女</v>
      </c>
      <c r="D511" s="5" t="str">
        <f>"210710011613"</f>
        <v>210710011613</v>
      </c>
      <c r="E511" s="6">
        <v>0</v>
      </c>
      <c r="F511" s="8" t="s">
        <v>7</v>
      </c>
    </row>
    <row r="512" spans="1:6" ht="19.25" customHeight="1" x14ac:dyDescent="0.4">
      <c r="A512" s="13">
        <v>511</v>
      </c>
      <c r="B512" s="5" t="str">
        <f>"符寿彩"</f>
        <v>符寿彩</v>
      </c>
      <c r="C512" s="6" t="str">
        <f t="shared" si="17"/>
        <v>女</v>
      </c>
      <c r="D512" s="5" t="str">
        <f>"210710010519"</f>
        <v>210710010519</v>
      </c>
      <c r="E512" s="6">
        <v>0</v>
      </c>
      <c r="F512" s="8" t="s">
        <v>7</v>
      </c>
    </row>
    <row r="513" spans="1:6" ht="19.25" customHeight="1" x14ac:dyDescent="0.4">
      <c r="A513" s="13">
        <v>512</v>
      </c>
      <c r="B513" s="5" t="str">
        <f>"李登丽"</f>
        <v>李登丽</v>
      </c>
      <c r="C513" s="6" t="str">
        <f t="shared" si="17"/>
        <v>女</v>
      </c>
      <c r="D513" s="5" t="str">
        <f>"210710011501"</f>
        <v>210710011501</v>
      </c>
      <c r="E513" s="6">
        <v>0</v>
      </c>
      <c r="F513" s="8" t="s">
        <v>7</v>
      </c>
    </row>
    <row r="514" spans="1:6" ht="19.25" customHeight="1" x14ac:dyDescent="0.4">
      <c r="A514" s="13">
        <v>513</v>
      </c>
      <c r="B514" s="5" t="str">
        <f>"陈木姣"</f>
        <v>陈木姣</v>
      </c>
      <c r="C514" s="6" t="str">
        <f t="shared" si="17"/>
        <v>女</v>
      </c>
      <c r="D514" s="5" t="str">
        <f>"210710011807"</f>
        <v>210710011807</v>
      </c>
      <c r="E514" s="6">
        <v>0</v>
      </c>
      <c r="F514" s="8" t="s">
        <v>7</v>
      </c>
    </row>
    <row r="515" spans="1:6" ht="19.25" customHeight="1" x14ac:dyDescent="0.4">
      <c r="A515" s="13">
        <v>514</v>
      </c>
      <c r="B515" s="5" t="str">
        <f>"赵壮霞"</f>
        <v>赵壮霞</v>
      </c>
      <c r="C515" s="6" t="str">
        <f t="shared" si="17"/>
        <v>女</v>
      </c>
      <c r="D515" s="5" t="str">
        <f>"210710010203"</f>
        <v>210710010203</v>
      </c>
      <c r="E515" s="6">
        <v>0</v>
      </c>
      <c r="F515" s="8" t="s">
        <v>7</v>
      </c>
    </row>
    <row r="516" spans="1:6" ht="19.25" customHeight="1" x14ac:dyDescent="0.4">
      <c r="A516" s="13">
        <v>515</v>
      </c>
      <c r="B516" s="5" t="str">
        <f>"邓亭妹"</f>
        <v>邓亭妹</v>
      </c>
      <c r="C516" s="6" t="str">
        <f t="shared" si="17"/>
        <v>女</v>
      </c>
      <c r="D516" s="5" t="str">
        <f>"210710010226"</f>
        <v>210710010226</v>
      </c>
      <c r="E516" s="6">
        <v>0</v>
      </c>
      <c r="F516" s="8" t="s">
        <v>7</v>
      </c>
    </row>
    <row r="517" spans="1:6" ht="19.25" customHeight="1" x14ac:dyDescent="0.4">
      <c r="A517" s="13">
        <v>516</v>
      </c>
      <c r="B517" s="5" t="str">
        <f>"吴献婷"</f>
        <v>吴献婷</v>
      </c>
      <c r="C517" s="6" t="str">
        <f t="shared" si="17"/>
        <v>女</v>
      </c>
      <c r="D517" s="5" t="str">
        <f>"210710011411"</f>
        <v>210710011411</v>
      </c>
      <c r="E517" s="6">
        <v>0</v>
      </c>
      <c r="F517" s="8" t="s">
        <v>7</v>
      </c>
    </row>
    <row r="518" spans="1:6" ht="19.25" customHeight="1" x14ac:dyDescent="0.4">
      <c r="A518" s="13">
        <v>517</v>
      </c>
      <c r="B518" s="5" t="str">
        <f>"吴晓花"</f>
        <v>吴晓花</v>
      </c>
      <c r="C518" s="6" t="str">
        <f t="shared" si="17"/>
        <v>女</v>
      </c>
      <c r="D518" s="5" t="str">
        <f>"210710011019"</f>
        <v>210710011019</v>
      </c>
      <c r="E518" s="6">
        <v>0</v>
      </c>
      <c r="F518" s="8" t="s">
        <v>7</v>
      </c>
    </row>
    <row r="519" spans="1:6" ht="19.25" customHeight="1" x14ac:dyDescent="0.4">
      <c r="A519" s="13">
        <v>518</v>
      </c>
      <c r="B519" s="5" t="str">
        <f>"陈爱丽"</f>
        <v>陈爱丽</v>
      </c>
      <c r="C519" s="6" t="str">
        <f t="shared" si="17"/>
        <v>女</v>
      </c>
      <c r="D519" s="5" t="str">
        <f>"210710010924"</f>
        <v>210710010924</v>
      </c>
      <c r="E519" s="6">
        <v>0</v>
      </c>
      <c r="F519" s="8" t="s">
        <v>7</v>
      </c>
    </row>
    <row r="520" spans="1:6" ht="19.25" customHeight="1" x14ac:dyDescent="0.4">
      <c r="A520" s="13">
        <v>519</v>
      </c>
      <c r="B520" s="5" t="str">
        <f>"李隆青"</f>
        <v>李隆青</v>
      </c>
      <c r="C520" s="6" t="str">
        <f t="shared" si="17"/>
        <v>女</v>
      </c>
      <c r="D520" s="5" t="str">
        <f>"210710011507"</f>
        <v>210710011507</v>
      </c>
      <c r="E520" s="6">
        <v>0</v>
      </c>
      <c r="F520" s="8" t="s">
        <v>7</v>
      </c>
    </row>
    <row r="521" spans="1:6" ht="19.25" customHeight="1" x14ac:dyDescent="0.4">
      <c r="A521" s="13">
        <v>520</v>
      </c>
      <c r="B521" s="5" t="str">
        <f>"梁土爱"</f>
        <v>梁土爱</v>
      </c>
      <c r="C521" s="6" t="str">
        <f t="shared" si="17"/>
        <v>女</v>
      </c>
      <c r="D521" s="5" t="str">
        <f>"210710010628"</f>
        <v>210710010628</v>
      </c>
      <c r="E521" s="6">
        <v>0</v>
      </c>
      <c r="F521" s="8" t="s">
        <v>7</v>
      </c>
    </row>
    <row r="522" spans="1:6" ht="19.25" customHeight="1" x14ac:dyDescent="0.4">
      <c r="A522" s="13">
        <v>521</v>
      </c>
      <c r="B522" s="5" t="str">
        <f>"陈爱日"</f>
        <v>陈爱日</v>
      </c>
      <c r="C522" s="6" t="str">
        <f t="shared" si="17"/>
        <v>女</v>
      </c>
      <c r="D522" s="5" t="str">
        <f>"210710010616"</f>
        <v>210710010616</v>
      </c>
      <c r="E522" s="6">
        <v>0</v>
      </c>
      <c r="F522" s="8" t="s">
        <v>7</v>
      </c>
    </row>
    <row r="523" spans="1:6" ht="19.25" customHeight="1" thickBot="1" x14ac:dyDescent="0.45">
      <c r="A523" s="14">
        <v>522</v>
      </c>
      <c r="B523" s="10" t="str">
        <f>"赵成逢"</f>
        <v>赵成逢</v>
      </c>
      <c r="C523" s="11" t="str">
        <f t="shared" si="17"/>
        <v>女</v>
      </c>
      <c r="D523" s="10" t="str">
        <f>"210710011703"</f>
        <v>210710011703</v>
      </c>
      <c r="E523" s="11">
        <v>0</v>
      </c>
      <c r="F523" s="12" t="s">
        <v>7</v>
      </c>
    </row>
    <row r="524" spans="1:6" ht="19.25" customHeight="1" x14ac:dyDescent="0.4">
      <c r="B524" s="2"/>
      <c r="D524" s="2"/>
      <c r="E524" s="4"/>
    </row>
  </sheetData>
  <autoFilter ref="A1:F524" xr:uid="{00000000-0009-0000-0000-000000000000}">
    <sortState xmlns:xlrd2="http://schemas.microsoft.com/office/spreadsheetml/2017/richdata2" ref="A2:F524">
      <sortCondition descending="1" ref="E1:E524"/>
    </sortState>
  </autoFilter>
  <sortState xmlns:xlrd2="http://schemas.microsoft.com/office/spreadsheetml/2017/richdata2" ref="A2:F523">
    <sortCondition descending="1" ref="E2:E523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3081_60e54323c5f03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陈炬升</dc:creator>
  <cp:lastModifiedBy>29075</cp:lastModifiedBy>
  <dcterms:created xsi:type="dcterms:W3CDTF">2021-07-07T06:03:00Z</dcterms:created>
  <dcterms:modified xsi:type="dcterms:W3CDTF">2021-07-16T02:26:46Z</dcterms:modified>
  <cp:contentStatus>最终状态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4441460660794D55A052FE319C4A65EB</vt:lpwstr>
  </property>
  <property fmtid="{D5CDD505-2E9C-101B-9397-08002B2CF9AE}" pid="3" name="KSOProductBuildVer">
    <vt:lpwstr>2052-11.1.0.10578</vt:lpwstr>
  </property>
  <property fmtid="{D5CDD505-2E9C-101B-9397-08002B2CF9AE}" pid="4" name="_MarkAsFinal">
    <vt:bool>true</vt:bool>
  </property>
</Properties>
</file>